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xr:revisionPtr revIDLastSave="0" documentId="8_{0A08767D-1BB9-4E30-AE43-90FD6DC34588}" xr6:coauthVersionLast="38" xr6:coauthVersionMax="38" xr10:uidLastSave="{00000000-0000-0000-0000-000000000000}"/>
  <bookViews>
    <workbookView xWindow="0" yWindow="0" windowWidth="20490" windowHeight="7545" xr2:uid="{231A3ED6-80E1-4300-8C27-0691753F0E7B}"/>
  </bookViews>
  <sheets>
    <sheet name="current debt capacit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d">[2]LOCIPCUM!#REF!</definedName>
    <definedName name="\l">[3]HWYHRS98!#REF!</definedName>
    <definedName name="\n">[2]LOCIPCUM!#REF!</definedName>
    <definedName name="\p">#REF!</definedName>
    <definedName name="\q">[2]LOCIPCUM!#REF!</definedName>
    <definedName name="\s">'[4]VEHDEPR TM'!#REF!</definedName>
    <definedName name="_951">[5]MISC900!#REF!</definedName>
    <definedName name="_953">'[5]960'!#REF!</definedName>
    <definedName name="_954">[5]MISC900!#REF!</definedName>
    <definedName name="_957">'[5]960'!#REF!</definedName>
    <definedName name="_Fill" hidden="1">[6]MISC900!#REF!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arse_In" hidden="1">#REF!</definedName>
    <definedName name="_Sort" hidden="1">#REF!</definedName>
    <definedName name="AP">#N/A</definedName>
    <definedName name="APP">#REF!</definedName>
    <definedName name="CA">#REF!</definedName>
    <definedName name="CASH">#REF!</definedName>
    <definedName name="CASH1">#N/A</definedName>
    <definedName name="CASH2">#N/A</definedName>
    <definedName name="CASH3">#N/A</definedName>
    <definedName name="CL">#REF!</definedName>
    <definedName name="CLENTRY">#REF!</definedName>
    <definedName name="CLGL">#REF!</definedName>
    <definedName name="CNRE">#REF!</definedName>
    <definedName name="CRUISERS">'[4]VEHDEPR TM'!#REF!</definedName>
    <definedName name="CSH">#REF!</definedName>
    <definedName name="D1_">#REF!</definedName>
    <definedName name="D2_">#REF!</definedName>
    <definedName name="DATA">#REF!</definedName>
    <definedName name="DEF">#N/A</definedName>
    <definedName name="DELETIONS">'[4]VEHDEPR TM'!#REF!</definedName>
    <definedName name="DFG">#REF!</definedName>
    <definedName name="DFS">#REF!</definedName>
    <definedName name="DTG">#REF!</definedName>
    <definedName name="DTS">#REF!</definedName>
    <definedName name="DUE">#N/A</definedName>
    <definedName name="DUEF">#N/A</definedName>
    <definedName name="DUEST">#REF!</definedName>
    <definedName name="DUMP">'[4]VEHDEPR TM'!#REF!</definedName>
    <definedName name="ED">#REF!</definedName>
    <definedName name="ENC">#REF!</definedName>
    <definedName name="ER">#REF!</definedName>
    <definedName name="ESCROW">#N/A</definedName>
    <definedName name="EXP">#REF!</definedName>
    <definedName name="FB">#REF!</definedName>
    <definedName name="FBI">#REF!</definedName>
    <definedName name="FIRE">#N/A</definedName>
    <definedName name="FRED">'[4]VEHDEPR TM'!#REF!</definedName>
    <definedName name="GL">#REF!</definedName>
    <definedName name="GRANTS">#N/A</definedName>
    <definedName name="HIGH1">#REF!</definedName>
    <definedName name="HIGH2">#REF!</definedName>
    <definedName name="HVAC">#REF!</definedName>
    <definedName name="INT">#N/A</definedName>
    <definedName name="MACTABLE">'[4]VEHDEPR TM'!#REF!</definedName>
    <definedName name="MBIA">#REF!</definedName>
    <definedName name="OTHER">#REF!</definedName>
    <definedName name="OTI">#REF!</definedName>
    <definedName name="OTO">#REF!</definedName>
    <definedName name="PR">#REF!</definedName>
    <definedName name="_xlnm.Print_Area" localSheetId="0">'current debt capacity'!$B$2:$L$34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REC">#REF!</definedName>
    <definedName name="RECON">#REF!</definedName>
    <definedName name="REV">#REF!</definedName>
    <definedName name="RFE">#REF!</definedName>
    <definedName name="ROAD">#N/A</definedName>
    <definedName name="ROOF">#REF!</definedName>
    <definedName name="SBU">#REF!</definedName>
    <definedName name="STATE">#N/A</definedName>
    <definedName name="TABLE7">[12]CIPDEBT!#REF!</definedName>
    <definedName name="TABLEI">#REF!</definedName>
    <definedName name="TABLEIA">#REF!</definedName>
    <definedName name="TABLEIB">#REF!</definedName>
    <definedName name="TABLEII">#REF!</definedName>
    <definedName name="TABLEIII">#REF!</definedName>
    <definedName name="TABLEIV">#REF!</definedName>
    <definedName name="TABLEIVA">#REF!</definedName>
    <definedName name="TABLEV">#REF!</definedName>
    <definedName name="TABLEVA">#REF!</definedName>
    <definedName name="TABLEVI">#REF!</definedName>
    <definedName name="TABLEVIA">#REF!</definedName>
    <definedName name="TABLEVII">#REF!</definedName>
    <definedName name="TABLEVIII">#REF!</definedName>
    <definedName name="TEXT">[12]CIPDEBT!#REF!</definedName>
    <definedName name="TITLE">#REF!</definedName>
    <definedName name="TOTAL">#REF!</definedName>
    <definedName name="TRANS">#REF!</definedName>
    <definedName name="TUIT">#REF!</definedName>
    <definedName name="XCSH">#N/A</definedName>
    <definedName name="XDTGF">#N/A</definedName>
    <definedName name="XEXP">#N/A</definedName>
    <definedName name="XFB">#N/A</definedName>
    <definedName name="XREV1">#N/A</definedName>
    <definedName name="XREV2">#N/A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9" i="1" l="1"/>
  <c r="G165" i="1"/>
  <c r="F165" i="1"/>
  <c r="F169" i="1" s="1"/>
  <c r="E165" i="1"/>
  <c r="H161" i="1"/>
  <c r="I161" i="1" s="1"/>
  <c r="J161" i="1" s="1"/>
  <c r="K161" i="1" s="1"/>
  <c r="L161" i="1" s="1"/>
  <c r="G154" i="1"/>
  <c r="G157" i="1" s="1"/>
  <c r="I152" i="1"/>
  <c r="J152" i="1" s="1"/>
  <c r="K152" i="1" s="1"/>
  <c r="L152" i="1" s="1"/>
  <c r="H152" i="1"/>
  <c r="G150" i="1"/>
  <c r="J148" i="1"/>
  <c r="K148" i="1" s="1"/>
  <c r="L148" i="1" s="1"/>
  <c r="H148" i="1"/>
  <c r="I148" i="1" s="1"/>
  <c r="I146" i="1"/>
  <c r="J146" i="1" s="1"/>
  <c r="H146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G118" i="1"/>
  <c r="F118" i="1"/>
  <c r="E118" i="1"/>
  <c r="E139" i="1" s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F94" i="1"/>
  <c r="E94" i="1"/>
  <c r="H93" i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F93" i="1"/>
  <c r="E93" i="1"/>
  <c r="E114" i="1" s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U71" i="1"/>
  <c r="E71" i="1"/>
  <c r="J9" i="1" s="1"/>
  <c r="U70" i="1"/>
  <c r="E70" i="1"/>
  <c r="U69" i="1"/>
  <c r="V69" i="1" s="1"/>
  <c r="H69" i="1"/>
  <c r="H70" i="1" s="1"/>
  <c r="F69" i="1"/>
  <c r="E69" i="1"/>
  <c r="E89" i="1" s="1"/>
  <c r="U68" i="1"/>
  <c r="U67" i="1"/>
  <c r="V68" i="1" s="1"/>
  <c r="D67" i="1"/>
  <c r="U66" i="1"/>
  <c r="V66" i="1" s="1"/>
  <c r="U65" i="1"/>
  <c r="V65" i="1" s="1"/>
  <c r="V64" i="1"/>
  <c r="U64" i="1"/>
  <c r="U63" i="1"/>
  <c r="V63" i="1" s="1"/>
  <c r="U62" i="1"/>
  <c r="V62" i="1" s="1"/>
  <c r="U61" i="1"/>
  <c r="V61" i="1" s="1"/>
  <c r="U60" i="1"/>
  <c r="V60" i="1" s="1"/>
  <c r="U59" i="1"/>
  <c r="U58" i="1"/>
  <c r="K13" i="1" s="1"/>
  <c r="U57" i="1"/>
  <c r="U56" i="1"/>
  <c r="U55" i="1"/>
  <c r="U54" i="1"/>
  <c r="V53" i="1"/>
  <c r="U53" i="1"/>
  <c r="G37" i="1"/>
  <c r="G38" i="1" s="1"/>
  <c r="G40" i="1" s="1"/>
  <c r="F37" i="1"/>
  <c r="F38" i="1" s="1"/>
  <c r="E37" i="1"/>
  <c r="E38" i="1" s="1"/>
  <c r="R28" i="1"/>
  <c r="H28" i="1"/>
  <c r="U24" i="1" s="1"/>
  <c r="G28" i="1"/>
  <c r="T24" i="1"/>
  <c r="S24" i="1"/>
  <c r="R24" i="1"/>
  <c r="G24" i="1"/>
  <c r="T17" i="1" s="1"/>
  <c r="T18" i="1" s="1"/>
  <c r="F18" i="1"/>
  <c r="S20" i="1" s="1"/>
  <c r="S21" i="1" s="1"/>
  <c r="E15" i="1"/>
  <c r="E150" i="1" s="1"/>
  <c r="E157" i="1" s="1"/>
  <c r="E24" i="1" s="1"/>
  <c r="L13" i="1"/>
  <c r="I13" i="1"/>
  <c r="F13" i="1"/>
  <c r="F15" i="1" s="1"/>
  <c r="F150" i="1" s="1"/>
  <c r="F157" i="1" s="1"/>
  <c r="F159" i="1" s="1"/>
  <c r="E10" i="1"/>
  <c r="E33" i="1" s="1"/>
  <c r="L9" i="1"/>
  <c r="K9" i="1"/>
  <c r="I9" i="1"/>
  <c r="H9" i="1"/>
  <c r="G9" i="1"/>
  <c r="F9" i="1"/>
  <c r="I8" i="1"/>
  <c r="H8" i="1"/>
  <c r="G8" i="1"/>
  <c r="F7" i="1"/>
  <c r="F10" i="1" s="1"/>
  <c r="G13" i="1" l="1"/>
  <c r="G15" i="1" s="1"/>
  <c r="V54" i="1"/>
  <c r="F33" i="1"/>
  <c r="F29" i="1"/>
  <c r="G7" i="1"/>
  <c r="G10" i="1" s="1"/>
  <c r="F71" i="1"/>
  <c r="H71" i="1"/>
  <c r="S28" i="1"/>
  <c r="V55" i="1"/>
  <c r="V56" i="1"/>
  <c r="H13" i="1"/>
  <c r="F24" i="1"/>
  <c r="S17" i="1" s="1"/>
  <c r="S18" i="1" s="1"/>
  <c r="F40" i="1"/>
  <c r="G41" i="1" s="1"/>
  <c r="V57" i="1"/>
  <c r="J13" i="1"/>
  <c r="G95" i="1"/>
  <c r="E25" i="1"/>
  <c r="G69" i="1"/>
  <c r="V70" i="1"/>
  <c r="F96" i="1"/>
  <c r="F98" i="1"/>
  <c r="G98" i="1" s="1"/>
  <c r="F100" i="1"/>
  <c r="F102" i="1"/>
  <c r="F104" i="1"/>
  <c r="F106" i="1"/>
  <c r="G106" i="1" s="1"/>
  <c r="F108" i="1"/>
  <c r="F110" i="1"/>
  <c r="F112" i="1"/>
  <c r="F70" i="1"/>
  <c r="G70" i="1" s="1"/>
  <c r="I14" i="1" s="1"/>
  <c r="I15" i="1" s="1"/>
  <c r="I28" i="1"/>
  <c r="E29" i="1"/>
  <c r="V58" i="1"/>
  <c r="V67" i="1"/>
  <c r="G71" i="1"/>
  <c r="F95" i="1"/>
  <c r="F114" i="1" s="1"/>
  <c r="F97" i="1"/>
  <c r="G97" i="1" s="1"/>
  <c r="F99" i="1"/>
  <c r="G99" i="1" s="1"/>
  <c r="F101" i="1"/>
  <c r="G101" i="1" s="1"/>
  <c r="F103" i="1"/>
  <c r="G103" i="1" s="1"/>
  <c r="F105" i="1"/>
  <c r="F107" i="1"/>
  <c r="G107" i="1" s="1"/>
  <c r="F109" i="1"/>
  <c r="G109" i="1" s="1"/>
  <c r="F111" i="1"/>
  <c r="K146" i="1"/>
  <c r="G159" i="1"/>
  <c r="V59" i="1"/>
  <c r="G105" i="1"/>
  <c r="G111" i="1"/>
  <c r="G94" i="1"/>
  <c r="G96" i="1"/>
  <c r="G100" i="1"/>
  <c r="G102" i="1"/>
  <c r="G104" i="1"/>
  <c r="G108" i="1"/>
  <c r="G110" i="1"/>
  <c r="G112" i="1"/>
  <c r="G169" i="1"/>
  <c r="G166" i="1"/>
  <c r="G93" i="1"/>
  <c r="H118" i="1"/>
  <c r="I150" i="1" l="1"/>
  <c r="I157" i="1" s="1"/>
  <c r="G114" i="1"/>
  <c r="J14" i="1"/>
  <c r="J15" i="1" s="1"/>
  <c r="J28" i="1"/>
  <c r="V24" i="1"/>
  <c r="H14" i="1"/>
  <c r="H7" i="1"/>
  <c r="H10" i="1" s="1"/>
  <c r="G33" i="1"/>
  <c r="G29" i="1"/>
  <c r="H15" i="1"/>
  <c r="G25" i="1"/>
  <c r="G18" i="1"/>
  <c r="T20" i="1" s="1"/>
  <c r="H72" i="1"/>
  <c r="F72" i="1"/>
  <c r="G72" i="1" s="1"/>
  <c r="F119" i="1"/>
  <c r="H119" i="1"/>
  <c r="L146" i="1"/>
  <c r="F25" i="1"/>
  <c r="J150" i="1" l="1"/>
  <c r="J157" i="1" s="1"/>
  <c r="J18" i="1"/>
  <c r="H33" i="1"/>
  <c r="H29" i="1"/>
  <c r="I7" i="1"/>
  <c r="I10" i="1" s="1"/>
  <c r="K28" i="1"/>
  <c r="W24" i="1"/>
  <c r="H73" i="1"/>
  <c r="F73" i="1"/>
  <c r="G73" i="1" s="1"/>
  <c r="L14" i="1" s="1"/>
  <c r="L15" i="1" s="1"/>
  <c r="F120" i="1"/>
  <c r="G120" i="1" s="1"/>
  <c r="H120" i="1"/>
  <c r="H150" i="1"/>
  <c r="H157" i="1" s="1"/>
  <c r="H18" i="1"/>
  <c r="U20" i="1" s="1"/>
  <c r="I18" i="1"/>
  <c r="G119" i="1"/>
  <c r="T21" i="1"/>
  <c r="T28" i="1"/>
  <c r="I163" i="1"/>
  <c r="I165" i="1" s="1"/>
  <c r="I24" i="1"/>
  <c r="I159" i="1"/>
  <c r="U21" i="1" l="1"/>
  <c r="U28" i="1"/>
  <c r="V20" i="1"/>
  <c r="L150" i="1"/>
  <c r="L157" i="1" s="1"/>
  <c r="I33" i="1"/>
  <c r="I29" i="1"/>
  <c r="J7" i="1"/>
  <c r="J10" i="1" s="1"/>
  <c r="F121" i="1"/>
  <c r="H121" i="1"/>
  <c r="V17" i="1"/>
  <c r="I25" i="1"/>
  <c r="H74" i="1"/>
  <c r="F74" i="1"/>
  <c r="I169" i="1"/>
  <c r="I37" i="1"/>
  <c r="I38" i="1" s="1"/>
  <c r="H159" i="1"/>
  <c r="H163" i="1"/>
  <c r="H165" i="1" s="1"/>
  <c r="H24" i="1"/>
  <c r="L28" i="1"/>
  <c r="Y24" i="1" s="1"/>
  <c r="X24" i="1"/>
  <c r="K14" i="1"/>
  <c r="K15" i="1" s="1"/>
  <c r="L18" i="1" s="1"/>
  <c r="J163" i="1"/>
  <c r="J165" i="1" s="1"/>
  <c r="J159" i="1"/>
  <c r="J24" i="1"/>
  <c r="W17" i="1" l="1"/>
  <c r="J25" i="1"/>
  <c r="L159" i="1"/>
  <c r="L163" i="1"/>
  <c r="L165" i="1" s="1"/>
  <c r="L24" i="1"/>
  <c r="J169" i="1"/>
  <c r="J166" i="1"/>
  <c r="J37" i="1"/>
  <c r="J38" i="1" s="1"/>
  <c r="J40" i="1" s="1"/>
  <c r="H75" i="1"/>
  <c r="F75" i="1"/>
  <c r="G75" i="1" s="1"/>
  <c r="G121" i="1"/>
  <c r="G74" i="1"/>
  <c r="F122" i="1"/>
  <c r="G122" i="1" s="1"/>
  <c r="H122" i="1"/>
  <c r="V28" i="1"/>
  <c r="W20" i="1"/>
  <c r="V21" i="1"/>
  <c r="W21" i="1"/>
  <c r="U17" i="1"/>
  <c r="H25" i="1"/>
  <c r="I40" i="1"/>
  <c r="K150" i="1"/>
  <c r="K157" i="1" s="1"/>
  <c r="K18" i="1"/>
  <c r="H169" i="1"/>
  <c r="H166" i="1"/>
  <c r="H37" i="1"/>
  <c r="H38" i="1" s="1"/>
  <c r="H40" i="1" s="1"/>
  <c r="H41" i="1" s="1"/>
  <c r="I166" i="1"/>
  <c r="J33" i="1"/>
  <c r="J29" i="1"/>
  <c r="K7" i="1"/>
  <c r="K10" i="1" s="1"/>
  <c r="K159" i="1" l="1"/>
  <c r="K24" i="1"/>
  <c r="K163" i="1"/>
  <c r="K165" i="1" s="1"/>
  <c r="F123" i="1"/>
  <c r="G123" i="1" s="1"/>
  <c r="H123" i="1"/>
  <c r="L169" i="1"/>
  <c r="L37" i="1"/>
  <c r="L38" i="1" s="1"/>
  <c r="W28" i="1"/>
  <c r="X20" i="1"/>
  <c r="L7" i="1"/>
  <c r="L10" i="1" s="1"/>
  <c r="K33" i="1"/>
  <c r="K29" i="1"/>
  <c r="I41" i="1"/>
  <c r="J41" i="1" s="1"/>
  <c r="H76" i="1"/>
  <c r="F76" i="1"/>
  <c r="G76" i="1" s="1"/>
  <c r="Y17" i="1"/>
  <c r="L25" i="1"/>
  <c r="K169" i="1" l="1"/>
  <c r="K166" i="1"/>
  <c r="K37" i="1"/>
  <c r="K38" i="1" s="1"/>
  <c r="K40" i="1" s="1"/>
  <c r="K41" i="1" s="1"/>
  <c r="L41" i="1" s="1"/>
  <c r="X21" i="1"/>
  <c r="X28" i="1"/>
  <c r="Y20" i="1"/>
  <c r="L166" i="1"/>
  <c r="H77" i="1"/>
  <c r="F77" i="1"/>
  <c r="G77" i="1" s="1"/>
  <c r="X17" i="1"/>
  <c r="K25" i="1"/>
  <c r="L33" i="1"/>
  <c r="L29" i="1"/>
  <c r="L40" i="1"/>
  <c r="F124" i="1"/>
  <c r="G124" i="1" s="1"/>
  <c r="H124" i="1"/>
  <c r="Y21" i="1" l="1"/>
  <c r="Y28" i="1"/>
  <c r="F125" i="1"/>
  <c r="G125" i="1" s="1"/>
  <c r="H125" i="1"/>
  <c r="H78" i="1"/>
  <c r="F78" i="1"/>
  <c r="G78" i="1" s="1"/>
  <c r="F126" i="1" l="1"/>
  <c r="G126" i="1" s="1"/>
  <c r="H126" i="1"/>
  <c r="H79" i="1"/>
  <c r="F79" i="1"/>
  <c r="G79" i="1" s="1"/>
  <c r="F127" i="1" l="1"/>
  <c r="G127" i="1" s="1"/>
  <c r="H127" i="1"/>
  <c r="H80" i="1"/>
  <c r="F80" i="1"/>
  <c r="G80" i="1" s="1"/>
  <c r="H81" i="1" l="1"/>
  <c r="F81" i="1"/>
  <c r="G81" i="1" s="1"/>
  <c r="F128" i="1"/>
  <c r="G128" i="1" s="1"/>
  <c r="H128" i="1"/>
  <c r="F129" i="1" l="1"/>
  <c r="G129" i="1" s="1"/>
  <c r="H129" i="1"/>
  <c r="H82" i="1"/>
  <c r="F82" i="1"/>
  <c r="G82" i="1" s="1"/>
  <c r="H83" i="1" l="1"/>
  <c r="F83" i="1"/>
  <c r="G83" i="1" s="1"/>
  <c r="F130" i="1"/>
  <c r="G130" i="1" s="1"/>
  <c r="H130" i="1"/>
  <c r="H84" i="1" l="1"/>
  <c r="F84" i="1"/>
  <c r="G84" i="1" s="1"/>
  <c r="F131" i="1"/>
  <c r="G131" i="1" s="1"/>
  <c r="H131" i="1"/>
  <c r="F132" i="1" l="1"/>
  <c r="G132" i="1" s="1"/>
  <c r="H132" i="1"/>
  <c r="H85" i="1"/>
  <c r="F85" i="1"/>
  <c r="G85" i="1" s="1"/>
  <c r="H86" i="1" l="1"/>
  <c r="F86" i="1"/>
  <c r="G86" i="1" s="1"/>
  <c r="F133" i="1"/>
  <c r="G133" i="1" s="1"/>
  <c r="H133" i="1"/>
  <c r="F134" i="1" l="1"/>
  <c r="G134" i="1" s="1"/>
  <c r="H134" i="1"/>
  <c r="H87" i="1"/>
  <c r="F87" i="1"/>
  <c r="G87" i="1" s="1"/>
  <c r="H88" i="1" l="1"/>
  <c r="F88" i="1"/>
  <c r="F135" i="1"/>
  <c r="G135" i="1" s="1"/>
  <c r="H135" i="1"/>
  <c r="F136" i="1" l="1"/>
  <c r="G136" i="1" s="1"/>
  <c r="H136" i="1"/>
  <c r="G88" i="1"/>
  <c r="G89" i="1" s="1"/>
  <c r="F89" i="1"/>
  <c r="F137" i="1" l="1"/>
  <c r="H137" i="1"/>
  <c r="G137" i="1" l="1"/>
  <c r="G139" i="1" s="1"/>
  <c r="F139" i="1"/>
</calcChain>
</file>

<file path=xl/sharedStrings.xml><?xml version="1.0" encoding="utf-8"?>
<sst xmlns="http://schemas.openxmlformats.org/spreadsheetml/2006/main" count="234" uniqueCount="119">
  <si>
    <t xml:space="preserve">            TOWN OF NEWINGTON </t>
  </si>
  <si>
    <r>
      <t xml:space="preserve">               CU</t>
    </r>
    <r>
      <rPr>
        <b/>
        <i/>
        <sz val="12"/>
        <rFont val="Arial"/>
        <family val="2"/>
      </rPr>
      <t>RRENT</t>
    </r>
    <r>
      <rPr>
        <b/>
        <sz val="12"/>
        <rFont val="Arial"/>
        <family val="2"/>
      </rPr>
      <t xml:space="preserve">  DEBT CAPACITY</t>
    </r>
  </si>
  <si>
    <t xml:space="preserve">Actual </t>
  </si>
  <si>
    <t xml:space="preserve">Current Year </t>
  </si>
  <si>
    <t>2005-06</t>
  </si>
  <si>
    <t>2006-07</t>
  </si>
  <si>
    <t>2007-08</t>
  </si>
  <si>
    <t>2008-09</t>
  </si>
  <si>
    <t>2009-2010</t>
  </si>
  <si>
    <t>2010-11</t>
  </si>
  <si>
    <t>2011-12</t>
  </si>
  <si>
    <t>2012-13</t>
  </si>
  <si>
    <t>Policy: Outstanding Bonds shall not exceed $30 million</t>
  </si>
  <si>
    <t>I. Bonded Debt July 1:</t>
  </si>
  <si>
    <t xml:space="preserve">Add: New Bond Issue </t>
  </si>
  <si>
    <t xml:space="preserve">Less: Maturities </t>
  </si>
  <si>
    <t>II. Bonded Debt June 30:</t>
  </si>
  <si>
    <t xml:space="preserve">III. Current Debt Service </t>
  </si>
  <si>
    <t>Add: New Issues Debt Service</t>
  </si>
  <si>
    <t xml:space="preserve">IV. New Debt Service </t>
  </si>
  <si>
    <t>2009-10</t>
  </si>
  <si>
    <t>CHANGE FROM PRIOR YEAR</t>
  </si>
  <si>
    <t>DEBT RATIOS:</t>
  </si>
  <si>
    <t xml:space="preserve">Policy: Debt service shall not exceed 6% of budget </t>
  </si>
  <si>
    <t xml:space="preserve"> General Fund Budget</t>
  </si>
  <si>
    <t>A. % of Net Debt Service to Budget</t>
  </si>
  <si>
    <t>Policy: Outstanding Bonds shall not exceed 2% of GL</t>
  </si>
  <si>
    <t xml:space="preserve"> Taxable Grand List</t>
  </si>
  <si>
    <t xml:space="preserve">Millrate </t>
  </si>
  <si>
    <t>B. % of Bonded Debt to Grand List</t>
  </si>
  <si>
    <t>Policy: Outstanding Bonds shall not exceed $1000 Per Capita</t>
  </si>
  <si>
    <t>Population: 29,208</t>
  </si>
  <si>
    <t xml:space="preserve">C. Per Capita </t>
  </si>
  <si>
    <t xml:space="preserve">Taxpayer Impact :  </t>
  </si>
  <si>
    <t>Average Assessment</t>
  </si>
  <si>
    <t>Millrate</t>
  </si>
  <si>
    <t>Taxes</t>
  </si>
  <si>
    <t>Change from Prior Year</t>
  </si>
  <si>
    <t xml:space="preserve">Cumulative </t>
  </si>
  <si>
    <t xml:space="preserve">Assumptions: </t>
  </si>
  <si>
    <t>1. Budget increases annually</t>
  </si>
  <si>
    <t xml:space="preserve">2. Taxable List increases </t>
  </si>
  <si>
    <t xml:space="preserve">Town of Newington Current </t>
  </si>
  <si>
    <t xml:space="preserve">3. Bond maturity in years </t>
  </si>
  <si>
    <t>4. Interest Rate</t>
  </si>
  <si>
    <t xml:space="preserve">Bonded Debt Service Schedule </t>
  </si>
  <si>
    <t>Fiscal Year</t>
  </si>
  <si>
    <t>Principal</t>
  </si>
  <si>
    <t>Interest</t>
  </si>
  <si>
    <t>Total</t>
  </si>
  <si>
    <t xml:space="preserve">Change from </t>
  </si>
  <si>
    <t xml:space="preserve">Ending </t>
  </si>
  <si>
    <t>Prior Year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</si>
  <si>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</si>
  <si>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</si>
  <si>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</si>
  <si>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</si>
  <si>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</si>
  <si>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</si>
  <si>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</si>
  <si>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</si>
  <si>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</si>
  <si>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Referendum</t>
  </si>
  <si>
    <t>Nov.07</t>
  </si>
  <si>
    <t>2015</t>
  </si>
  <si>
    <t>2016</t>
  </si>
  <si>
    <t>2017</t>
  </si>
  <si>
    <t>2018</t>
  </si>
  <si>
    <t>2019</t>
  </si>
  <si>
    <t>2020</t>
  </si>
  <si>
    <t xml:space="preserve">Issued </t>
  </si>
  <si>
    <t>2021</t>
  </si>
  <si>
    <t>Years</t>
  </si>
  <si>
    <t xml:space="preserve">Principal </t>
  </si>
  <si>
    <t xml:space="preserve">Outstanding </t>
  </si>
  <si>
    <t>2022</t>
  </si>
  <si>
    <t>1</t>
  </si>
  <si>
    <t>2023</t>
  </si>
  <si>
    <t>2</t>
  </si>
  <si>
    <t>2024</t>
  </si>
  <si>
    <t>3</t>
  </si>
  <si>
    <t>2025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</si>
  <si>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</si>
  <si>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</si>
  <si>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</si>
  <si>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</si>
  <si>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</si>
  <si>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</si>
  <si>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</si>
  <si>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</si>
  <si>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</si>
  <si>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</si>
  <si>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</si>
  <si>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</si>
  <si>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</si>
  <si>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</si>
  <si>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2026</t>
  </si>
  <si>
    <t>18</t>
  </si>
  <si>
    <t>2027</t>
  </si>
  <si>
    <t>19</t>
  </si>
  <si>
    <t>2028</t>
  </si>
  <si>
    <t>20</t>
  </si>
  <si>
    <t>2008-2009</t>
  </si>
  <si>
    <t>20 years</t>
  </si>
  <si>
    <t>Issued</t>
  </si>
  <si>
    <t>Town Operations</t>
  </si>
  <si>
    <t>Board of Education</t>
  </si>
  <si>
    <t xml:space="preserve">Debt Service </t>
  </si>
  <si>
    <t>MDC</t>
  </si>
  <si>
    <t xml:space="preserve">CIP </t>
  </si>
  <si>
    <t xml:space="preserve">Other </t>
  </si>
  <si>
    <t xml:space="preserve">Total Budget </t>
  </si>
  <si>
    <t>GL</t>
  </si>
  <si>
    <t>Property Tax</t>
  </si>
  <si>
    <t xml:space="preserve">Mill rate </t>
  </si>
  <si>
    <t>Average</t>
  </si>
  <si>
    <t xml:space="preserve">Taxes </t>
  </si>
  <si>
    <t xml:space="preserve">Cost of new </t>
  </si>
  <si>
    <t xml:space="preserve">Debt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</si>
</sst>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00_);_(* \(#,##0.00000\);_(* &quot;-&quot;??_);_(@_)"/>
    <numFmt numFmtId="167" formatCode="0.000"/>
    <numFmt numFmtId="168" formatCode="_(* #,##0.000_);_(* \(#,##0.000\);_(* &quot;-&quot;??_);_(@_)"/>
    <numFmt numFmtId="169" formatCode="0.0%"/>
  </numFmts>
  <fonts count="21" x14ac:knownFonts="1">
    <font>
      <sz val="10"/>
      <name val="Arial"/>
    </font>
    <font>
      <sz val="10"/>
      <name val="Arial"/>
    </font>
    <font>
      <b/>
      <sz val="10"/>
      <name val="Arial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/>
      <sz val="10"/>
      <name val="Arial"/>
    </font>
    <font>
      <b/>
      <sz val="9"/>
      <name val="Arial"/>
    </font>
    <font>
      <b/>
      <i/>
      <u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Accounting"/>
      <sz val="10"/>
      <name val="Arial"/>
      <family val="2"/>
    </font>
    <font>
      <u/>
      <sz val="10"/>
      <name val="Arial"/>
      <family val="2"/>
    </font>
    <font>
      <b/>
      <i/>
      <u/>
      <sz val="10"/>
      <name val="Arial"/>
      <family val="2"/>
    </font>
    <font>
      <b/>
      <i/>
      <sz val="9"/>
      <name val="Arial"/>
    </font>
    <font>
      <sz val="9"/>
      <name val="Arial"/>
      <family val="2"/>
    </font>
    <font>
      <b/>
      <i/>
      <sz val="10"/>
      <name val="Arial"/>
      <family val="2"/>
    </font>
    <font>
      <i/>
      <u/>
      <sz val="10"/>
      <name val="Arial"/>
      <family val="2"/>
    </font>
    <font>
      <u val="singleAccounting"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164" fontId="10" fillId="0" borderId="0" xfId="0" applyNumberFormat="1" applyFont="1"/>
    <xf numFmtId="0" fontId="11" fillId="0" borderId="0" xfId="0" quotePrefix="1" applyFont="1" applyAlignment="1">
      <alignment horizontal="left"/>
    </xf>
    <xf numFmtId="0" fontId="11" fillId="0" borderId="0" xfId="0" applyFont="1"/>
    <xf numFmtId="164" fontId="0" fillId="0" borderId="0" xfId="2" applyNumberFormat="1" applyFont="1"/>
    <xf numFmtId="0" fontId="12" fillId="0" borderId="0" xfId="0" quotePrefix="1" applyFont="1" applyAlignment="1">
      <alignment horizontal="left"/>
    </xf>
    <xf numFmtId="0" fontId="12" fillId="0" borderId="0" xfId="0" applyFont="1"/>
    <xf numFmtId="165" fontId="4" fillId="2" borderId="0" xfId="1" applyNumberFormat="1" applyFont="1" applyFill="1"/>
    <xf numFmtId="165" fontId="13" fillId="0" borderId="0" xfId="1" applyNumberFormat="1" applyFont="1"/>
    <xf numFmtId="165" fontId="14" fillId="0" borderId="0" xfId="1" applyNumberFormat="1" applyFont="1"/>
    <xf numFmtId="0" fontId="2" fillId="0" borderId="0" xfId="0" quotePrefix="1" applyFont="1" applyAlignment="1">
      <alignment horizontal="left"/>
    </xf>
    <xf numFmtId="0" fontId="15" fillId="0" borderId="0" xfId="0" applyFont="1"/>
    <xf numFmtId="1" fontId="0" fillId="0" borderId="0" xfId="2" applyNumberFormat="1" applyFont="1"/>
    <xf numFmtId="1" fontId="4" fillId="2" borderId="0" xfId="1" applyNumberFormat="1" applyFont="1" applyFill="1"/>
    <xf numFmtId="164" fontId="0" fillId="0" borderId="0" xfId="0" applyNumberFormat="1"/>
    <xf numFmtId="41" fontId="0" fillId="2" borderId="0" xfId="0" applyNumberFormat="1" applyFill="1"/>
    <xf numFmtId="164" fontId="0" fillId="2" borderId="0" xfId="0" applyNumberFormat="1" applyFill="1"/>
    <xf numFmtId="43" fontId="0" fillId="0" borderId="0" xfId="0" applyNumberFormat="1"/>
    <xf numFmtId="41" fontId="0" fillId="0" borderId="0" xfId="0" applyNumberFormat="1"/>
    <xf numFmtId="0" fontId="16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4" fillId="0" borderId="0" xfId="0" applyFont="1"/>
    <xf numFmtId="10" fontId="4" fillId="3" borderId="0" xfId="0" applyNumberFormat="1" applyFont="1" applyFill="1"/>
    <xf numFmtId="0" fontId="17" fillId="0" borderId="0" xfId="0" quotePrefix="1" applyFont="1" applyAlignment="1">
      <alignment horizontal="left"/>
    </xf>
    <xf numFmtId="10" fontId="0" fillId="0" borderId="0" xfId="0" applyNumberFormat="1"/>
    <xf numFmtId="166" fontId="0" fillId="0" borderId="0" xfId="0" applyNumberFormat="1"/>
    <xf numFmtId="10" fontId="4" fillId="0" borderId="0" xfId="0" applyNumberFormat="1" applyFont="1" applyFill="1"/>
    <xf numFmtId="0" fontId="17" fillId="0" borderId="0" xfId="0" applyFont="1" applyAlignment="1">
      <alignment horizontal="left"/>
    </xf>
    <xf numFmtId="10" fontId="0" fillId="0" borderId="0" xfId="2" applyNumberFormat="1" applyFont="1"/>
    <xf numFmtId="0" fontId="4" fillId="0" borderId="0" xfId="0" quotePrefix="1" applyFont="1" applyAlignment="1">
      <alignment horizontal="left"/>
    </xf>
    <xf numFmtId="5" fontId="4" fillId="3" borderId="0" xfId="2" applyNumberFormat="1" applyFont="1" applyFill="1"/>
    <xf numFmtId="5" fontId="0" fillId="0" borderId="0" xfId="2" applyNumberFormat="1" applyFont="1"/>
    <xf numFmtId="0" fontId="18" fillId="0" borderId="0" xfId="0" applyFont="1" applyAlignment="1">
      <alignment horizontal="left"/>
    </xf>
    <xf numFmtId="43" fontId="14" fillId="0" borderId="0" xfId="0" applyNumberFormat="1" applyFont="1"/>
    <xf numFmtId="166" fontId="14" fillId="0" borderId="0" xfId="0" applyNumberFormat="1" applyFont="1"/>
    <xf numFmtId="44" fontId="0" fillId="0" borderId="0" xfId="0" applyNumberFormat="1"/>
    <xf numFmtId="0" fontId="19" fillId="0" borderId="0" xfId="0" quotePrefix="1" applyFont="1" applyAlignment="1">
      <alignment horizontal="left"/>
    </xf>
    <xf numFmtId="0" fontId="0" fillId="0" borderId="0" xfId="0" applyAlignment="1"/>
    <xf numFmtId="167" fontId="0" fillId="0" borderId="0" xfId="0" applyNumberFormat="1"/>
    <xf numFmtId="0" fontId="0" fillId="0" borderId="0" xfId="0" quotePrefix="1" applyAlignment="1"/>
    <xf numFmtId="168" fontId="0" fillId="0" borderId="0" xfId="1" applyNumberFormat="1" applyFont="1"/>
    <xf numFmtId="165" fontId="0" fillId="0" borderId="0" xfId="1" applyNumberFormat="1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center"/>
    </xf>
    <xf numFmtId="165" fontId="11" fillId="4" borderId="0" xfId="1" applyNumberFormat="1" applyFont="1" applyFill="1"/>
    <xf numFmtId="0" fontId="11" fillId="4" borderId="0" xfId="0" applyFont="1" applyFill="1"/>
    <xf numFmtId="165" fontId="11" fillId="4" borderId="0" xfId="0" applyNumberFormat="1" applyFont="1" applyFill="1"/>
    <xf numFmtId="165" fontId="11" fillId="0" borderId="0" xfId="1" applyNumberFormat="1" applyFont="1"/>
    <xf numFmtId="165" fontId="11" fillId="0" borderId="0" xfId="0" applyNumberFormat="1" applyFont="1"/>
    <xf numFmtId="165" fontId="4" fillId="5" borderId="1" xfId="1" applyNumberFormat="1" applyFont="1" applyFill="1" applyBorder="1"/>
    <xf numFmtId="0" fontId="0" fillId="0" borderId="0" xfId="0" quotePrefix="1"/>
    <xf numFmtId="165" fontId="20" fillId="0" borderId="0" xfId="1" applyNumberFormat="1" applyFont="1"/>
    <xf numFmtId="165" fontId="4" fillId="0" borderId="0" xfId="1" applyNumberFormat="1" applyFont="1"/>
    <xf numFmtId="169" fontId="0" fillId="0" borderId="0" xfId="3" applyNumberFormat="1" applyFont="1"/>
    <xf numFmtId="169" fontId="4" fillId="0" borderId="0" xfId="3" applyNumberFormat="1" applyFont="1"/>
    <xf numFmtId="0" fontId="20" fillId="0" borderId="0" xfId="0" applyFont="1"/>
    <xf numFmtId="165" fontId="4" fillId="0" borderId="0" xfId="0" applyNumberFormat="1" applyFont="1"/>
    <xf numFmtId="10" fontId="4" fillId="0" borderId="0" xfId="3" applyNumberFormat="1" applyFont="1"/>
    <xf numFmtId="165" fontId="0" fillId="0" borderId="0" xfId="0" applyNumberFormat="1"/>
    <xf numFmtId="43" fontId="0" fillId="0" borderId="0" xfId="1" applyFont="1"/>
    <xf numFmtId="10" fontId="0" fillId="0" borderId="0" xfId="3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p001\aharter$\Bud2005\CIP\summar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p001\aharter$\My%20Documents\Bud2001\appendix%20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p001\aharter$\Bud2005\Appendix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own%20Manager\Budget%20Final\My%20Documents\BUD9899\FIRE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p001\aharter$\LOCIP\LOCIPCU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own%20Manager\Budget%20Final\BUD9899\HWYHRS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harter/My%20Documents/Bud2002/Bud2002/VEHDEP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own%20Manager\Budget%20Final\BUD9899\MISC9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p001\aharter$\My%20Documents\BUD9899\MISC9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p001\aharter$\Documents%20and%20Settings\aharter\My%20Documents\Bud2002\My%20Documents\Bud2001\appendix%20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p001\aharter$\Bud2008\Comprehensive%20Road%20Progra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p001\aharter$\My%20Documents\Appendix%20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5A"/>
      <sheetName val="Sheet1"/>
      <sheetName val="Summary"/>
      <sheetName val="Appropriations"/>
      <sheetName val="Summary (2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ppendix A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A"/>
      <sheetName val="Footnote 8 (2)"/>
      <sheetName val="cnre"/>
      <sheetName val="Footnote 8 (3)"/>
    </sheetNames>
    <sheetDataSet>
      <sheetData sheetId="0"/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CIPDEBT"/>
      <sheetName val="Appendix F-1"/>
      <sheetName val="Appendix F-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n"/>
      <sheetName val="kelvin"/>
      <sheetName val="Sheet3"/>
      <sheetName val="Sheet1"/>
      <sheetName val="Sheet2"/>
      <sheetName val="Sheet4"/>
      <sheetName val="LOCIPCUM"/>
      <sheetName val="bug98-99"/>
      <sheetName val="glytdbud"/>
      <sheetName val="glytdbud (2)"/>
      <sheetName val="LoCI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WYHRS98"/>
      <sheetName val="Sheet1"/>
      <sheetName val="Sheet2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HDEPR TM"/>
      <sheetName val="Sheet1"/>
      <sheetName val="Equipment Reserve"/>
      <sheetName val="pumper"/>
      <sheetName val="AERIAL"/>
      <sheetName val="VEHDEPR T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C900"/>
      <sheetName val="96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C900"/>
      <sheetName val="960"/>
      <sheetName val="admin salary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ppendix A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C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4DC88-4F9A-4FC5-A2BE-5095626FF263}">
  <dimension ref="B1:ED198"/>
  <sheetViews>
    <sheetView tabSelected="1" workbookViewId="0">
      <selection activeCell="T18" sqref="T18"/>
    </sheetView>
  </sheetViews>
  <sheetFormatPr defaultRowHeight="12.75" x14ac:dyDescent="0.2"/>
  <cols>
    <col min="1" max="1" width="4.42578125" customWidth="1"/>
    <col min="2" max="2" width="10.42578125" customWidth="1"/>
    <col min="4" max="4" width="10.28515625" customWidth="1"/>
    <col min="5" max="5" width="15" customWidth="1"/>
    <col min="6" max="6" width="16.140625" customWidth="1"/>
    <col min="7" max="7" width="14.7109375" customWidth="1"/>
    <col min="8" max="8" width="15.28515625" customWidth="1"/>
    <col min="9" max="9" width="16.28515625" customWidth="1"/>
    <col min="10" max="10" width="14.85546875" customWidth="1"/>
    <col min="11" max="11" width="15.28515625" customWidth="1"/>
    <col min="12" max="12" width="15" customWidth="1"/>
    <col min="13" max="13" width="13.7109375" customWidth="1"/>
    <col min="15" max="15" width="10.85546875" customWidth="1"/>
    <col min="16" max="16" width="12.28515625" customWidth="1"/>
    <col min="17" max="17" width="12.42578125" customWidth="1"/>
    <col min="18" max="19" width="15" bestFit="1" customWidth="1"/>
    <col min="20" max="20" width="18.140625" customWidth="1"/>
    <col min="21" max="21" width="16.42578125" customWidth="1"/>
    <col min="22" max="22" width="17.5703125" customWidth="1"/>
    <col min="23" max="23" width="15" customWidth="1"/>
    <col min="24" max="24" width="16.42578125" customWidth="1"/>
    <col min="25" max="25" width="14.5703125" customWidth="1"/>
    <col min="257" max="257" width="4.42578125" customWidth="1"/>
    <col min="258" max="258" width="10.42578125" customWidth="1"/>
    <col min="260" max="260" width="10.28515625" customWidth="1"/>
    <col min="261" max="261" width="15" customWidth="1"/>
    <col min="262" max="262" width="16.140625" customWidth="1"/>
    <col min="263" max="263" width="14.7109375" customWidth="1"/>
    <col min="264" max="264" width="15.28515625" customWidth="1"/>
    <col min="265" max="265" width="16.28515625" customWidth="1"/>
    <col min="266" max="266" width="14.85546875" customWidth="1"/>
    <col min="267" max="267" width="15.28515625" customWidth="1"/>
    <col min="268" max="268" width="15" customWidth="1"/>
    <col min="269" max="269" width="13.7109375" customWidth="1"/>
    <col min="271" max="271" width="10.85546875" customWidth="1"/>
    <col min="272" max="272" width="12.28515625" customWidth="1"/>
    <col min="273" max="273" width="12.42578125" customWidth="1"/>
    <col min="274" max="275" width="15" bestFit="1" customWidth="1"/>
    <col min="276" max="276" width="18.140625" customWidth="1"/>
    <col min="277" max="277" width="16.42578125" customWidth="1"/>
    <col min="278" max="278" width="17.5703125" customWidth="1"/>
    <col min="279" max="279" width="15" customWidth="1"/>
    <col min="280" max="280" width="16.42578125" customWidth="1"/>
    <col min="281" max="281" width="14.5703125" customWidth="1"/>
    <col min="513" max="513" width="4.42578125" customWidth="1"/>
    <col min="514" max="514" width="10.42578125" customWidth="1"/>
    <col min="516" max="516" width="10.28515625" customWidth="1"/>
    <col min="517" max="517" width="15" customWidth="1"/>
    <col min="518" max="518" width="16.140625" customWidth="1"/>
    <col min="519" max="519" width="14.7109375" customWidth="1"/>
    <col min="520" max="520" width="15.28515625" customWidth="1"/>
    <col min="521" max="521" width="16.28515625" customWidth="1"/>
    <col min="522" max="522" width="14.85546875" customWidth="1"/>
    <col min="523" max="523" width="15.28515625" customWidth="1"/>
    <col min="524" max="524" width="15" customWidth="1"/>
    <col min="525" max="525" width="13.7109375" customWidth="1"/>
    <col min="527" max="527" width="10.85546875" customWidth="1"/>
    <col min="528" max="528" width="12.28515625" customWidth="1"/>
    <col min="529" max="529" width="12.42578125" customWidth="1"/>
    <col min="530" max="531" width="15" bestFit="1" customWidth="1"/>
    <col min="532" max="532" width="18.140625" customWidth="1"/>
    <col min="533" max="533" width="16.42578125" customWidth="1"/>
    <col min="534" max="534" width="17.5703125" customWidth="1"/>
    <col min="535" max="535" width="15" customWidth="1"/>
    <col min="536" max="536" width="16.42578125" customWidth="1"/>
    <col min="537" max="537" width="14.5703125" customWidth="1"/>
    <col min="769" max="769" width="4.42578125" customWidth="1"/>
    <col min="770" max="770" width="10.42578125" customWidth="1"/>
    <col min="772" max="772" width="10.28515625" customWidth="1"/>
    <col min="773" max="773" width="15" customWidth="1"/>
    <col min="774" max="774" width="16.140625" customWidth="1"/>
    <col min="775" max="775" width="14.7109375" customWidth="1"/>
    <col min="776" max="776" width="15.28515625" customWidth="1"/>
    <col min="777" max="777" width="16.28515625" customWidth="1"/>
    <col min="778" max="778" width="14.85546875" customWidth="1"/>
    <col min="779" max="779" width="15.28515625" customWidth="1"/>
    <col min="780" max="780" width="15" customWidth="1"/>
    <col min="781" max="781" width="13.7109375" customWidth="1"/>
    <col min="783" max="783" width="10.85546875" customWidth="1"/>
    <col min="784" max="784" width="12.28515625" customWidth="1"/>
    <col min="785" max="785" width="12.42578125" customWidth="1"/>
    <col min="786" max="787" width="15" bestFit="1" customWidth="1"/>
    <col min="788" max="788" width="18.140625" customWidth="1"/>
    <col min="789" max="789" width="16.42578125" customWidth="1"/>
    <col min="790" max="790" width="17.5703125" customWidth="1"/>
    <col min="791" max="791" width="15" customWidth="1"/>
    <col min="792" max="792" width="16.42578125" customWidth="1"/>
    <col min="793" max="793" width="14.5703125" customWidth="1"/>
    <col min="1025" max="1025" width="4.42578125" customWidth="1"/>
    <col min="1026" max="1026" width="10.42578125" customWidth="1"/>
    <col min="1028" max="1028" width="10.28515625" customWidth="1"/>
    <col min="1029" max="1029" width="15" customWidth="1"/>
    <col min="1030" max="1030" width="16.140625" customWidth="1"/>
    <col min="1031" max="1031" width="14.7109375" customWidth="1"/>
    <col min="1032" max="1032" width="15.28515625" customWidth="1"/>
    <col min="1033" max="1033" width="16.28515625" customWidth="1"/>
    <col min="1034" max="1034" width="14.85546875" customWidth="1"/>
    <col min="1035" max="1035" width="15.28515625" customWidth="1"/>
    <col min="1036" max="1036" width="15" customWidth="1"/>
    <col min="1037" max="1037" width="13.7109375" customWidth="1"/>
    <col min="1039" max="1039" width="10.85546875" customWidth="1"/>
    <col min="1040" max="1040" width="12.28515625" customWidth="1"/>
    <col min="1041" max="1041" width="12.42578125" customWidth="1"/>
    <col min="1042" max="1043" width="15" bestFit="1" customWidth="1"/>
    <col min="1044" max="1044" width="18.140625" customWidth="1"/>
    <col min="1045" max="1045" width="16.42578125" customWidth="1"/>
    <col min="1046" max="1046" width="17.5703125" customWidth="1"/>
    <col min="1047" max="1047" width="15" customWidth="1"/>
    <col min="1048" max="1048" width="16.42578125" customWidth="1"/>
    <col min="1049" max="1049" width="14.5703125" customWidth="1"/>
    <col min="1281" max="1281" width="4.42578125" customWidth="1"/>
    <col min="1282" max="1282" width="10.42578125" customWidth="1"/>
    <col min="1284" max="1284" width="10.28515625" customWidth="1"/>
    <col min="1285" max="1285" width="15" customWidth="1"/>
    <col min="1286" max="1286" width="16.140625" customWidth="1"/>
    <col min="1287" max="1287" width="14.7109375" customWidth="1"/>
    <col min="1288" max="1288" width="15.28515625" customWidth="1"/>
    <col min="1289" max="1289" width="16.28515625" customWidth="1"/>
    <col min="1290" max="1290" width="14.85546875" customWidth="1"/>
    <col min="1291" max="1291" width="15.28515625" customWidth="1"/>
    <col min="1292" max="1292" width="15" customWidth="1"/>
    <col min="1293" max="1293" width="13.7109375" customWidth="1"/>
    <col min="1295" max="1295" width="10.85546875" customWidth="1"/>
    <col min="1296" max="1296" width="12.28515625" customWidth="1"/>
    <col min="1297" max="1297" width="12.42578125" customWidth="1"/>
    <col min="1298" max="1299" width="15" bestFit="1" customWidth="1"/>
    <col min="1300" max="1300" width="18.140625" customWidth="1"/>
    <col min="1301" max="1301" width="16.42578125" customWidth="1"/>
    <col min="1302" max="1302" width="17.5703125" customWidth="1"/>
    <col min="1303" max="1303" width="15" customWidth="1"/>
    <col min="1304" max="1304" width="16.42578125" customWidth="1"/>
    <col min="1305" max="1305" width="14.5703125" customWidth="1"/>
    <col min="1537" max="1537" width="4.42578125" customWidth="1"/>
    <col min="1538" max="1538" width="10.42578125" customWidth="1"/>
    <col min="1540" max="1540" width="10.28515625" customWidth="1"/>
    <col min="1541" max="1541" width="15" customWidth="1"/>
    <col min="1542" max="1542" width="16.140625" customWidth="1"/>
    <col min="1543" max="1543" width="14.7109375" customWidth="1"/>
    <col min="1544" max="1544" width="15.28515625" customWidth="1"/>
    <col min="1545" max="1545" width="16.28515625" customWidth="1"/>
    <col min="1546" max="1546" width="14.85546875" customWidth="1"/>
    <col min="1547" max="1547" width="15.28515625" customWidth="1"/>
    <col min="1548" max="1548" width="15" customWidth="1"/>
    <col min="1549" max="1549" width="13.7109375" customWidth="1"/>
    <col min="1551" max="1551" width="10.85546875" customWidth="1"/>
    <col min="1552" max="1552" width="12.28515625" customWidth="1"/>
    <col min="1553" max="1553" width="12.42578125" customWidth="1"/>
    <col min="1554" max="1555" width="15" bestFit="1" customWidth="1"/>
    <col min="1556" max="1556" width="18.140625" customWidth="1"/>
    <col min="1557" max="1557" width="16.42578125" customWidth="1"/>
    <col min="1558" max="1558" width="17.5703125" customWidth="1"/>
    <col min="1559" max="1559" width="15" customWidth="1"/>
    <col min="1560" max="1560" width="16.42578125" customWidth="1"/>
    <col min="1561" max="1561" width="14.5703125" customWidth="1"/>
    <col min="1793" max="1793" width="4.42578125" customWidth="1"/>
    <col min="1794" max="1794" width="10.42578125" customWidth="1"/>
    <col min="1796" max="1796" width="10.28515625" customWidth="1"/>
    <col min="1797" max="1797" width="15" customWidth="1"/>
    <col min="1798" max="1798" width="16.140625" customWidth="1"/>
    <col min="1799" max="1799" width="14.7109375" customWidth="1"/>
    <col min="1800" max="1800" width="15.28515625" customWidth="1"/>
    <col min="1801" max="1801" width="16.28515625" customWidth="1"/>
    <col min="1802" max="1802" width="14.85546875" customWidth="1"/>
    <col min="1803" max="1803" width="15.28515625" customWidth="1"/>
    <col min="1804" max="1804" width="15" customWidth="1"/>
    <col min="1805" max="1805" width="13.7109375" customWidth="1"/>
    <col min="1807" max="1807" width="10.85546875" customWidth="1"/>
    <col min="1808" max="1808" width="12.28515625" customWidth="1"/>
    <col min="1809" max="1809" width="12.42578125" customWidth="1"/>
    <col min="1810" max="1811" width="15" bestFit="1" customWidth="1"/>
    <col min="1812" max="1812" width="18.140625" customWidth="1"/>
    <col min="1813" max="1813" width="16.42578125" customWidth="1"/>
    <col min="1814" max="1814" width="17.5703125" customWidth="1"/>
    <col min="1815" max="1815" width="15" customWidth="1"/>
    <col min="1816" max="1816" width="16.42578125" customWidth="1"/>
    <col min="1817" max="1817" width="14.5703125" customWidth="1"/>
    <col min="2049" max="2049" width="4.42578125" customWidth="1"/>
    <col min="2050" max="2050" width="10.42578125" customWidth="1"/>
    <col min="2052" max="2052" width="10.28515625" customWidth="1"/>
    <col min="2053" max="2053" width="15" customWidth="1"/>
    <col min="2054" max="2054" width="16.140625" customWidth="1"/>
    <col min="2055" max="2055" width="14.7109375" customWidth="1"/>
    <col min="2056" max="2056" width="15.28515625" customWidth="1"/>
    <col min="2057" max="2057" width="16.28515625" customWidth="1"/>
    <col min="2058" max="2058" width="14.85546875" customWidth="1"/>
    <col min="2059" max="2059" width="15.28515625" customWidth="1"/>
    <col min="2060" max="2060" width="15" customWidth="1"/>
    <col min="2061" max="2061" width="13.7109375" customWidth="1"/>
    <col min="2063" max="2063" width="10.85546875" customWidth="1"/>
    <col min="2064" max="2064" width="12.28515625" customWidth="1"/>
    <col min="2065" max="2065" width="12.42578125" customWidth="1"/>
    <col min="2066" max="2067" width="15" bestFit="1" customWidth="1"/>
    <col min="2068" max="2068" width="18.140625" customWidth="1"/>
    <col min="2069" max="2069" width="16.42578125" customWidth="1"/>
    <col min="2070" max="2070" width="17.5703125" customWidth="1"/>
    <col min="2071" max="2071" width="15" customWidth="1"/>
    <col min="2072" max="2072" width="16.42578125" customWidth="1"/>
    <col min="2073" max="2073" width="14.5703125" customWidth="1"/>
    <col min="2305" max="2305" width="4.42578125" customWidth="1"/>
    <col min="2306" max="2306" width="10.42578125" customWidth="1"/>
    <col min="2308" max="2308" width="10.28515625" customWidth="1"/>
    <col min="2309" max="2309" width="15" customWidth="1"/>
    <col min="2310" max="2310" width="16.140625" customWidth="1"/>
    <col min="2311" max="2311" width="14.7109375" customWidth="1"/>
    <col min="2312" max="2312" width="15.28515625" customWidth="1"/>
    <col min="2313" max="2313" width="16.28515625" customWidth="1"/>
    <col min="2314" max="2314" width="14.85546875" customWidth="1"/>
    <col min="2315" max="2315" width="15.28515625" customWidth="1"/>
    <col min="2316" max="2316" width="15" customWidth="1"/>
    <col min="2317" max="2317" width="13.7109375" customWidth="1"/>
    <col min="2319" max="2319" width="10.85546875" customWidth="1"/>
    <col min="2320" max="2320" width="12.28515625" customWidth="1"/>
    <col min="2321" max="2321" width="12.42578125" customWidth="1"/>
    <col min="2322" max="2323" width="15" bestFit="1" customWidth="1"/>
    <col min="2324" max="2324" width="18.140625" customWidth="1"/>
    <col min="2325" max="2325" width="16.42578125" customWidth="1"/>
    <col min="2326" max="2326" width="17.5703125" customWidth="1"/>
    <col min="2327" max="2327" width="15" customWidth="1"/>
    <col min="2328" max="2328" width="16.42578125" customWidth="1"/>
    <col min="2329" max="2329" width="14.5703125" customWidth="1"/>
    <col min="2561" max="2561" width="4.42578125" customWidth="1"/>
    <col min="2562" max="2562" width="10.42578125" customWidth="1"/>
    <col min="2564" max="2564" width="10.28515625" customWidth="1"/>
    <col min="2565" max="2565" width="15" customWidth="1"/>
    <col min="2566" max="2566" width="16.140625" customWidth="1"/>
    <col min="2567" max="2567" width="14.7109375" customWidth="1"/>
    <col min="2568" max="2568" width="15.28515625" customWidth="1"/>
    <col min="2569" max="2569" width="16.28515625" customWidth="1"/>
    <col min="2570" max="2570" width="14.85546875" customWidth="1"/>
    <col min="2571" max="2571" width="15.28515625" customWidth="1"/>
    <col min="2572" max="2572" width="15" customWidth="1"/>
    <col min="2573" max="2573" width="13.7109375" customWidth="1"/>
    <col min="2575" max="2575" width="10.85546875" customWidth="1"/>
    <col min="2576" max="2576" width="12.28515625" customWidth="1"/>
    <col min="2577" max="2577" width="12.42578125" customWidth="1"/>
    <col min="2578" max="2579" width="15" bestFit="1" customWidth="1"/>
    <col min="2580" max="2580" width="18.140625" customWidth="1"/>
    <col min="2581" max="2581" width="16.42578125" customWidth="1"/>
    <col min="2582" max="2582" width="17.5703125" customWidth="1"/>
    <col min="2583" max="2583" width="15" customWidth="1"/>
    <col min="2584" max="2584" width="16.42578125" customWidth="1"/>
    <col min="2585" max="2585" width="14.5703125" customWidth="1"/>
    <col min="2817" max="2817" width="4.42578125" customWidth="1"/>
    <col min="2818" max="2818" width="10.42578125" customWidth="1"/>
    <col min="2820" max="2820" width="10.28515625" customWidth="1"/>
    <col min="2821" max="2821" width="15" customWidth="1"/>
    <col min="2822" max="2822" width="16.140625" customWidth="1"/>
    <col min="2823" max="2823" width="14.7109375" customWidth="1"/>
    <col min="2824" max="2824" width="15.28515625" customWidth="1"/>
    <col min="2825" max="2825" width="16.28515625" customWidth="1"/>
    <col min="2826" max="2826" width="14.85546875" customWidth="1"/>
    <col min="2827" max="2827" width="15.28515625" customWidth="1"/>
    <col min="2828" max="2828" width="15" customWidth="1"/>
    <col min="2829" max="2829" width="13.7109375" customWidth="1"/>
    <col min="2831" max="2831" width="10.85546875" customWidth="1"/>
    <col min="2832" max="2832" width="12.28515625" customWidth="1"/>
    <col min="2833" max="2833" width="12.42578125" customWidth="1"/>
    <col min="2834" max="2835" width="15" bestFit="1" customWidth="1"/>
    <col min="2836" max="2836" width="18.140625" customWidth="1"/>
    <col min="2837" max="2837" width="16.42578125" customWidth="1"/>
    <col min="2838" max="2838" width="17.5703125" customWidth="1"/>
    <col min="2839" max="2839" width="15" customWidth="1"/>
    <col min="2840" max="2840" width="16.42578125" customWidth="1"/>
    <col min="2841" max="2841" width="14.5703125" customWidth="1"/>
    <col min="3073" max="3073" width="4.42578125" customWidth="1"/>
    <col min="3074" max="3074" width="10.42578125" customWidth="1"/>
    <col min="3076" max="3076" width="10.28515625" customWidth="1"/>
    <col min="3077" max="3077" width="15" customWidth="1"/>
    <col min="3078" max="3078" width="16.140625" customWidth="1"/>
    <col min="3079" max="3079" width="14.7109375" customWidth="1"/>
    <col min="3080" max="3080" width="15.28515625" customWidth="1"/>
    <col min="3081" max="3081" width="16.28515625" customWidth="1"/>
    <col min="3082" max="3082" width="14.85546875" customWidth="1"/>
    <col min="3083" max="3083" width="15.28515625" customWidth="1"/>
    <col min="3084" max="3084" width="15" customWidth="1"/>
    <col min="3085" max="3085" width="13.7109375" customWidth="1"/>
    <col min="3087" max="3087" width="10.85546875" customWidth="1"/>
    <col min="3088" max="3088" width="12.28515625" customWidth="1"/>
    <col min="3089" max="3089" width="12.42578125" customWidth="1"/>
    <col min="3090" max="3091" width="15" bestFit="1" customWidth="1"/>
    <col min="3092" max="3092" width="18.140625" customWidth="1"/>
    <col min="3093" max="3093" width="16.42578125" customWidth="1"/>
    <col min="3094" max="3094" width="17.5703125" customWidth="1"/>
    <col min="3095" max="3095" width="15" customWidth="1"/>
    <col min="3096" max="3096" width="16.42578125" customWidth="1"/>
    <col min="3097" max="3097" width="14.5703125" customWidth="1"/>
    <col min="3329" max="3329" width="4.42578125" customWidth="1"/>
    <col min="3330" max="3330" width="10.42578125" customWidth="1"/>
    <col min="3332" max="3332" width="10.28515625" customWidth="1"/>
    <col min="3333" max="3333" width="15" customWidth="1"/>
    <col min="3334" max="3334" width="16.140625" customWidth="1"/>
    <col min="3335" max="3335" width="14.7109375" customWidth="1"/>
    <col min="3336" max="3336" width="15.28515625" customWidth="1"/>
    <col min="3337" max="3337" width="16.28515625" customWidth="1"/>
    <col min="3338" max="3338" width="14.85546875" customWidth="1"/>
    <col min="3339" max="3339" width="15.28515625" customWidth="1"/>
    <col min="3340" max="3340" width="15" customWidth="1"/>
    <col min="3341" max="3341" width="13.7109375" customWidth="1"/>
    <col min="3343" max="3343" width="10.85546875" customWidth="1"/>
    <col min="3344" max="3344" width="12.28515625" customWidth="1"/>
    <col min="3345" max="3345" width="12.42578125" customWidth="1"/>
    <col min="3346" max="3347" width="15" bestFit="1" customWidth="1"/>
    <col min="3348" max="3348" width="18.140625" customWidth="1"/>
    <col min="3349" max="3349" width="16.42578125" customWidth="1"/>
    <col min="3350" max="3350" width="17.5703125" customWidth="1"/>
    <col min="3351" max="3351" width="15" customWidth="1"/>
    <col min="3352" max="3352" width="16.42578125" customWidth="1"/>
    <col min="3353" max="3353" width="14.5703125" customWidth="1"/>
    <col min="3585" max="3585" width="4.42578125" customWidth="1"/>
    <col min="3586" max="3586" width="10.42578125" customWidth="1"/>
    <col min="3588" max="3588" width="10.28515625" customWidth="1"/>
    <col min="3589" max="3589" width="15" customWidth="1"/>
    <col min="3590" max="3590" width="16.140625" customWidth="1"/>
    <col min="3591" max="3591" width="14.7109375" customWidth="1"/>
    <col min="3592" max="3592" width="15.28515625" customWidth="1"/>
    <col min="3593" max="3593" width="16.28515625" customWidth="1"/>
    <col min="3594" max="3594" width="14.85546875" customWidth="1"/>
    <col min="3595" max="3595" width="15.28515625" customWidth="1"/>
    <col min="3596" max="3596" width="15" customWidth="1"/>
    <col min="3597" max="3597" width="13.7109375" customWidth="1"/>
    <col min="3599" max="3599" width="10.85546875" customWidth="1"/>
    <col min="3600" max="3600" width="12.28515625" customWidth="1"/>
    <col min="3601" max="3601" width="12.42578125" customWidth="1"/>
    <col min="3602" max="3603" width="15" bestFit="1" customWidth="1"/>
    <col min="3604" max="3604" width="18.140625" customWidth="1"/>
    <col min="3605" max="3605" width="16.42578125" customWidth="1"/>
    <col min="3606" max="3606" width="17.5703125" customWidth="1"/>
    <col min="3607" max="3607" width="15" customWidth="1"/>
    <col min="3608" max="3608" width="16.42578125" customWidth="1"/>
    <col min="3609" max="3609" width="14.5703125" customWidth="1"/>
    <col min="3841" max="3841" width="4.42578125" customWidth="1"/>
    <col min="3842" max="3842" width="10.42578125" customWidth="1"/>
    <col min="3844" max="3844" width="10.28515625" customWidth="1"/>
    <col min="3845" max="3845" width="15" customWidth="1"/>
    <col min="3846" max="3846" width="16.140625" customWidth="1"/>
    <col min="3847" max="3847" width="14.7109375" customWidth="1"/>
    <col min="3848" max="3848" width="15.28515625" customWidth="1"/>
    <col min="3849" max="3849" width="16.28515625" customWidth="1"/>
    <col min="3850" max="3850" width="14.85546875" customWidth="1"/>
    <col min="3851" max="3851" width="15.28515625" customWidth="1"/>
    <col min="3852" max="3852" width="15" customWidth="1"/>
    <col min="3853" max="3853" width="13.7109375" customWidth="1"/>
    <col min="3855" max="3855" width="10.85546875" customWidth="1"/>
    <col min="3856" max="3856" width="12.28515625" customWidth="1"/>
    <col min="3857" max="3857" width="12.42578125" customWidth="1"/>
    <col min="3858" max="3859" width="15" bestFit="1" customWidth="1"/>
    <col min="3860" max="3860" width="18.140625" customWidth="1"/>
    <col min="3861" max="3861" width="16.42578125" customWidth="1"/>
    <col min="3862" max="3862" width="17.5703125" customWidth="1"/>
    <col min="3863" max="3863" width="15" customWidth="1"/>
    <col min="3864" max="3864" width="16.42578125" customWidth="1"/>
    <col min="3865" max="3865" width="14.5703125" customWidth="1"/>
    <col min="4097" max="4097" width="4.42578125" customWidth="1"/>
    <col min="4098" max="4098" width="10.42578125" customWidth="1"/>
    <col min="4100" max="4100" width="10.28515625" customWidth="1"/>
    <col min="4101" max="4101" width="15" customWidth="1"/>
    <col min="4102" max="4102" width="16.140625" customWidth="1"/>
    <col min="4103" max="4103" width="14.7109375" customWidth="1"/>
    <col min="4104" max="4104" width="15.28515625" customWidth="1"/>
    <col min="4105" max="4105" width="16.28515625" customWidth="1"/>
    <col min="4106" max="4106" width="14.85546875" customWidth="1"/>
    <col min="4107" max="4107" width="15.28515625" customWidth="1"/>
    <col min="4108" max="4108" width="15" customWidth="1"/>
    <col min="4109" max="4109" width="13.7109375" customWidth="1"/>
    <col min="4111" max="4111" width="10.85546875" customWidth="1"/>
    <col min="4112" max="4112" width="12.28515625" customWidth="1"/>
    <col min="4113" max="4113" width="12.42578125" customWidth="1"/>
    <col min="4114" max="4115" width="15" bestFit="1" customWidth="1"/>
    <col min="4116" max="4116" width="18.140625" customWidth="1"/>
    <col min="4117" max="4117" width="16.42578125" customWidth="1"/>
    <col min="4118" max="4118" width="17.5703125" customWidth="1"/>
    <col min="4119" max="4119" width="15" customWidth="1"/>
    <col min="4120" max="4120" width="16.42578125" customWidth="1"/>
    <col min="4121" max="4121" width="14.5703125" customWidth="1"/>
    <col min="4353" max="4353" width="4.42578125" customWidth="1"/>
    <col min="4354" max="4354" width="10.42578125" customWidth="1"/>
    <col min="4356" max="4356" width="10.28515625" customWidth="1"/>
    <col min="4357" max="4357" width="15" customWidth="1"/>
    <col min="4358" max="4358" width="16.140625" customWidth="1"/>
    <col min="4359" max="4359" width="14.7109375" customWidth="1"/>
    <col min="4360" max="4360" width="15.28515625" customWidth="1"/>
    <col min="4361" max="4361" width="16.28515625" customWidth="1"/>
    <col min="4362" max="4362" width="14.85546875" customWidth="1"/>
    <col min="4363" max="4363" width="15.28515625" customWidth="1"/>
    <col min="4364" max="4364" width="15" customWidth="1"/>
    <col min="4365" max="4365" width="13.7109375" customWidth="1"/>
    <col min="4367" max="4367" width="10.85546875" customWidth="1"/>
    <col min="4368" max="4368" width="12.28515625" customWidth="1"/>
    <col min="4369" max="4369" width="12.42578125" customWidth="1"/>
    <col min="4370" max="4371" width="15" bestFit="1" customWidth="1"/>
    <col min="4372" max="4372" width="18.140625" customWidth="1"/>
    <col min="4373" max="4373" width="16.42578125" customWidth="1"/>
    <col min="4374" max="4374" width="17.5703125" customWidth="1"/>
    <col min="4375" max="4375" width="15" customWidth="1"/>
    <col min="4376" max="4376" width="16.42578125" customWidth="1"/>
    <col min="4377" max="4377" width="14.5703125" customWidth="1"/>
    <col min="4609" max="4609" width="4.42578125" customWidth="1"/>
    <col min="4610" max="4610" width="10.42578125" customWidth="1"/>
    <col min="4612" max="4612" width="10.28515625" customWidth="1"/>
    <col min="4613" max="4613" width="15" customWidth="1"/>
    <col min="4614" max="4614" width="16.140625" customWidth="1"/>
    <col min="4615" max="4615" width="14.7109375" customWidth="1"/>
    <col min="4616" max="4616" width="15.28515625" customWidth="1"/>
    <col min="4617" max="4617" width="16.28515625" customWidth="1"/>
    <col min="4618" max="4618" width="14.85546875" customWidth="1"/>
    <col min="4619" max="4619" width="15.28515625" customWidth="1"/>
    <col min="4620" max="4620" width="15" customWidth="1"/>
    <col min="4621" max="4621" width="13.7109375" customWidth="1"/>
    <col min="4623" max="4623" width="10.85546875" customWidth="1"/>
    <col min="4624" max="4624" width="12.28515625" customWidth="1"/>
    <col min="4625" max="4625" width="12.42578125" customWidth="1"/>
    <col min="4626" max="4627" width="15" bestFit="1" customWidth="1"/>
    <col min="4628" max="4628" width="18.140625" customWidth="1"/>
    <col min="4629" max="4629" width="16.42578125" customWidth="1"/>
    <col min="4630" max="4630" width="17.5703125" customWidth="1"/>
    <col min="4631" max="4631" width="15" customWidth="1"/>
    <col min="4632" max="4632" width="16.42578125" customWidth="1"/>
    <col min="4633" max="4633" width="14.5703125" customWidth="1"/>
    <col min="4865" max="4865" width="4.42578125" customWidth="1"/>
    <col min="4866" max="4866" width="10.42578125" customWidth="1"/>
    <col min="4868" max="4868" width="10.28515625" customWidth="1"/>
    <col min="4869" max="4869" width="15" customWidth="1"/>
    <col min="4870" max="4870" width="16.140625" customWidth="1"/>
    <col min="4871" max="4871" width="14.7109375" customWidth="1"/>
    <col min="4872" max="4872" width="15.28515625" customWidth="1"/>
    <col min="4873" max="4873" width="16.28515625" customWidth="1"/>
    <col min="4874" max="4874" width="14.85546875" customWidth="1"/>
    <col min="4875" max="4875" width="15.28515625" customWidth="1"/>
    <col min="4876" max="4876" width="15" customWidth="1"/>
    <col min="4877" max="4877" width="13.7109375" customWidth="1"/>
    <col min="4879" max="4879" width="10.85546875" customWidth="1"/>
    <col min="4880" max="4880" width="12.28515625" customWidth="1"/>
    <col min="4881" max="4881" width="12.42578125" customWidth="1"/>
    <col min="4882" max="4883" width="15" bestFit="1" customWidth="1"/>
    <col min="4884" max="4884" width="18.140625" customWidth="1"/>
    <col min="4885" max="4885" width="16.42578125" customWidth="1"/>
    <col min="4886" max="4886" width="17.5703125" customWidth="1"/>
    <col min="4887" max="4887" width="15" customWidth="1"/>
    <col min="4888" max="4888" width="16.42578125" customWidth="1"/>
    <col min="4889" max="4889" width="14.5703125" customWidth="1"/>
    <col min="5121" max="5121" width="4.42578125" customWidth="1"/>
    <col min="5122" max="5122" width="10.42578125" customWidth="1"/>
    <col min="5124" max="5124" width="10.28515625" customWidth="1"/>
    <col min="5125" max="5125" width="15" customWidth="1"/>
    <col min="5126" max="5126" width="16.140625" customWidth="1"/>
    <col min="5127" max="5127" width="14.7109375" customWidth="1"/>
    <col min="5128" max="5128" width="15.28515625" customWidth="1"/>
    <col min="5129" max="5129" width="16.28515625" customWidth="1"/>
    <col min="5130" max="5130" width="14.85546875" customWidth="1"/>
    <col min="5131" max="5131" width="15.28515625" customWidth="1"/>
    <col min="5132" max="5132" width="15" customWidth="1"/>
    <col min="5133" max="5133" width="13.7109375" customWidth="1"/>
    <col min="5135" max="5135" width="10.85546875" customWidth="1"/>
    <col min="5136" max="5136" width="12.28515625" customWidth="1"/>
    <col min="5137" max="5137" width="12.42578125" customWidth="1"/>
    <col min="5138" max="5139" width="15" bestFit="1" customWidth="1"/>
    <col min="5140" max="5140" width="18.140625" customWidth="1"/>
    <col min="5141" max="5141" width="16.42578125" customWidth="1"/>
    <col min="5142" max="5142" width="17.5703125" customWidth="1"/>
    <col min="5143" max="5143" width="15" customWidth="1"/>
    <col min="5144" max="5144" width="16.42578125" customWidth="1"/>
    <col min="5145" max="5145" width="14.5703125" customWidth="1"/>
    <col min="5377" max="5377" width="4.42578125" customWidth="1"/>
    <col min="5378" max="5378" width="10.42578125" customWidth="1"/>
    <col min="5380" max="5380" width="10.28515625" customWidth="1"/>
    <col min="5381" max="5381" width="15" customWidth="1"/>
    <col min="5382" max="5382" width="16.140625" customWidth="1"/>
    <col min="5383" max="5383" width="14.7109375" customWidth="1"/>
    <col min="5384" max="5384" width="15.28515625" customWidth="1"/>
    <col min="5385" max="5385" width="16.28515625" customWidth="1"/>
    <col min="5386" max="5386" width="14.85546875" customWidth="1"/>
    <col min="5387" max="5387" width="15.28515625" customWidth="1"/>
    <col min="5388" max="5388" width="15" customWidth="1"/>
    <col min="5389" max="5389" width="13.7109375" customWidth="1"/>
    <col min="5391" max="5391" width="10.85546875" customWidth="1"/>
    <col min="5392" max="5392" width="12.28515625" customWidth="1"/>
    <col min="5393" max="5393" width="12.42578125" customWidth="1"/>
    <col min="5394" max="5395" width="15" bestFit="1" customWidth="1"/>
    <col min="5396" max="5396" width="18.140625" customWidth="1"/>
    <col min="5397" max="5397" width="16.42578125" customWidth="1"/>
    <col min="5398" max="5398" width="17.5703125" customWidth="1"/>
    <col min="5399" max="5399" width="15" customWidth="1"/>
    <col min="5400" max="5400" width="16.42578125" customWidth="1"/>
    <col min="5401" max="5401" width="14.5703125" customWidth="1"/>
    <col min="5633" max="5633" width="4.42578125" customWidth="1"/>
    <col min="5634" max="5634" width="10.42578125" customWidth="1"/>
    <col min="5636" max="5636" width="10.28515625" customWidth="1"/>
    <col min="5637" max="5637" width="15" customWidth="1"/>
    <col min="5638" max="5638" width="16.140625" customWidth="1"/>
    <col min="5639" max="5639" width="14.7109375" customWidth="1"/>
    <col min="5640" max="5640" width="15.28515625" customWidth="1"/>
    <col min="5641" max="5641" width="16.28515625" customWidth="1"/>
    <col min="5642" max="5642" width="14.85546875" customWidth="1"/>
    <col min="5643" max="5643" width="15.28515625" customWidth="1"/>
    <col min="5644" max="5644" width="15" customWidth="1"/>
    <col min="5645" max="5645" width="13.7109375" customWidth="1"/>
    <col min="5647" max="5647" width="10.85546875" customWidth="1"/>
    <col min="5648" max="5648" width="12.28515625" customWidth="1"/>
    <col min="5649" max="5649" width="12.42578125" customWidth="1"/>
    <col min="5650" max="5651" width="15" bestFit="1" customWidth="1"/>
    <col min="5652" max="5652" width="18.140625" customWidth="1"/>
    <col min="5653" max="5653" width="16.42578125" customWidth="1"/>
    <col min="5654" max="5654" width="17.5703125" customWidth="1"/>
    <col min="5655" max="5655" width="15" customWidth="1"/>
    <col min="5656" max="5656" width="16.42578125" customWidth="1"/>
    <col min="5657" max="5657" width="14.5703125" customWidth="1"/>
    <col min="5889" max="5889" width="4.42578125" customWidth="1"/>
    <col min="5890" max="5890" width="10.42578125" customWidth="1"/>
    <col min="5892" max="5892" width="10.28515625" customWidth="1"/>
    <col min="5893" max="5893" width="15" customWidth="1"/>
    <col min="5894" max="5894" width="16.140625" customWidth="1"/>
    <col min="5895" max="5895" width="14.7109375" customWidth="1"/>
    <col min="5896" max="5896" width="15.28515625" customWidth="1"/>
    <col min="5897" max="5897" width="16.28515625" customWidth="1"/>
    <col min="5898" max="5898" width="14.85546875" customWidth="1"/>
    <col min="5899" max="5899" width="15.28515625" customWidth="1"/>
    <col min="5900" max="5900" width="15" customWidth="1"/>
    <col min="5901" max="5901" width="13.7109375" customWidth="1"/>
    <col min="5903" max="5903" width="10.85546875" customWidth="1"/>
    <col min="5904" max="5904" width="12.28515625" customWidth="1"/>
    <col min="5905" max="5905" width="12.42578125" customWidth="1"/>
    <col min="5906" max="5907" width="15" bestFit="1" customWidth="1"/>
    <col min="5908" max="5908" width="18.140625" customWidth="1"/>
    <col min="5909" max="5909" width="16.42578125" customWidth="1"/>
    <col min="5910" max="5910" width="17.5703125" customWidth="1"/>
    <col min="5911" max="5911" width="15" customWidth="1"/>
    <col min="5912" max="5912" width="16.42578125" customWidth="1"/>
    <col min="5913" max="5913" width="14.5703125" customWidth="1"/>
    <col min="6145" max="6145" width="4.42578125" customWidth="1"/>
    <col min="6146" max="6146" width="10.42578125" customWidth="1"/>
    <col min="6148" max="6148" width="10.28515625" customWidth="1"/>
    <col min="6149" max="6149" width="15" customWidth="1"/>
    <col min="6150" max="6150" width="16.140625" customWidth="1"/>
    <col min="6151" max="6151" width="14.7109375" customWidth="1"/>
    <col min="6152" max="6152" width="15.28515625" customWidth="1"/>
    <col min="6153" max="6153" width="16.28515625" customWidth="1"/>
    <col min="6154" max="6154" width="14.85546875" customWidth="1"/>
    <col min="6155" max="6155" width="15.28515625" customWidth="1"/>
    <col min="6156" max="6156" width="15" customWidth="1"/>
    <col min="6157" max="6157" width="13.7109375" customWidth="1"/>
    <col min="6159" max="6159" width="10.85546875" customWidth="1"/>
    <col min="6160" max="6160" width="12.28515625" customWidth="1"/>
    <col min="6161" max="6161" width="12.42578125" customWidth="1"/>
    <col min="6162" max="6163" width="15" bestFit="1" customWidth="1"/>
    <col min="6164" max="6164" width="18.140625" customWidth="1"/>
    <col min="6165" max="6165" width="16.42578125" customWidth="1"/>
    <col min="6166" max="6166" width="17.5703125" customWidth="1"/>
    <col min="6167" max="6167" width="15" customWidth="1"/>
    <col min="6168" max="6168" width="16.42578125" customWidth="1"/>
    <col min="6169" max="6169" width="14.5703125" customWidth="1"/>
    <col min="6401" max="6401" width="4.42578125" customWidth="1"/>
    <col min="6402" max="6402" width="10.42578125" customWidth="1"/>
    <col min="6404" max="6404" width="10.28515625" customWidth="1"/>
    <col min="6405" max="6405" width="15" customWidth="1"/>
    <col min="6406" max="6406" width="16.140625" customWidth="1"/>
    <col min="6407" max="6407" width="14.7109375" customWidth="1"/>
    <col min="6408" max="6408" width="15.28515625" customWidth="1"/>
    <col min="6409" max="6409" width="16.28515625" customWidth="1"/>
    <col min="6410" max="6410" width="14.85546875" customWidth="1"/>
    <col min="6411" max="6411" width="15.28515625" customWidth="1"/>
    <col min="6412" max="6412" width="15" customWidth="1"/>
    <col min="6413" max="6413" width="13.7109375" customWidth="1"/>
    <col min="6415" max="6415" width="10.85546875" customWidth="1"/>
    <col min="6416" max="6416" width="12.28515625" customWidth="1"/>
    <col min="6417" max="6417" width="12.42578125" customWidth="1"/>
    <col min="6418" max="6419" width="15" bestFit="1" customWidth="1"/>
    <col min="6420" max="6420" width="18.140625" customWidth="1"/>
    <col min="6421" max="6421" width="16.42578125" customWidth="1"/>
    <col min="6422" max="6422" width="17.5703125" customWidth="1"/>
    <col min="6423" max="6423" width="15" customWidth="1"/>
    <col min="6424" max="6424" width="16.42578125" customWidth="1"/>
    <col min="6425" max="6425" width="14.5703125" customWidth="1"/>
    <col min="6657" max="6657" width="4.42578125" customWidth="1"/>
    <col min="6658" max="6658" width="10.42578125" customWidth="1"/>
    <col min="6660" max="6660" width="10.28515625" customWidth="1"/>
    <col min="6661" max="6661" width="15" customWidth="1"/>
    <col min="6662" max="6662" width="16.140625" customWidth="1"/>
    <col min="6663" max="6663" width="14.7109375" customWidth="1"/>
    <col min="6664" max="6664" width="15.28515625" customWidth="1"/>
    <col min="6665" max="6665" width="16.28515625" customWidth="1"/>
    <col min="6666" max="6666" width="14.85546875" customWidth="1"/>
    <col min="6667" max="6667" width="15.28515625" customWidth="1"/>
    <col min="6668" max="6668" width="15" customWidth="1"/>
    <col min="6669" max="6669" width="13.7109375" customWidth="1"/>
    <col min="6671" max="6671" width="10.85546875" customWidth="1"/>
    <col min="6672" max="6672" width="12.28515625" customWidth="1"/>
    <col min="6673" max="6673" width="12.42578125" customWidth="1"/>
    <col min="6674" max="6675" width="15" bestFit="1" customWidth="1"/>
    <col min="6676" max="6676" width="18.140625" customWidth="1"/>
    <col min="6677" max="6677" width="16.42578125" customWidth="1"/>
    <col min="6678" max="6678" width="17.5703125" customWidth="1"/>
    <col min="6679" max="6679" width="15" customWidth="1"/>
    <col min="6680" max="6680" width="16.42578125" customWidth="1"/>
    <col min="6681" max="6681" width="14.5703125" customWidth="1"/>
    <col min="6913" max="6913" width="4.42578125" customWidth="1"/>
    <col min="6914" max="6914" width="10.42578125" customWidth="1"/>
    <col min="6916" max="6916" width="10.28515625" customWidth="1"/>
    <col min="6917" max="6917" width="15" customWidth="1"/>
    <col min="6918" max="6918" width="16.140625" customWidth="1"/>
    <col min="6919" max="6919" width="14.7109375" customWidth="1"/>
    <col min="6920" max="6920" width="15.28515625" customWidth="1"/>
    <col min="6921" max="6921" width="16.28515625" customWidth="1"/>
    <col min="6922" max="6922" width="14.85546875" customWidth="1"/>
    <col min="6923" max="6923" width="15.28515625" customWidth="1"/>
    <col min="6924" max="6924" width="15" customWidth="1"/>
    <col min="6925" max="6925" width="13.7109375" customWidth="1"/>
    <col min="6927" max="6927" width="10.85546875" customWidth="1"/>
    <col min="6928" max="6928" width="12.28515625" customWidth="1"/>
    <col min="6929" max="6929" width="12.42578125" customWidth="1"/>
    <col min="6930" max="6931" width="15" bestFit="1" customWidth="1"/>
    <col min="6932" max="6932" width="18.140625" customWidth="1"/>
    <col min="6933" max="6933" width="16.42578125" customWidth="1"/>
    <col min="6934" max="6934" width="17.5703125" customWidth="1"/>
    <col min="6935" max="6935" width="15" customWidth="1"/>
    <col min="6936" max="6936" width="16.42578125" customWidth="1"/>
    <col min="6937" max="6937" width="14.5703125" customWidth="1"/>
    <col min="7169" max="7169" width="4.42578125" customWidth="1"/>
    <col min="7170" max="7170" width="10.42578125" customWidth="1"/>
    <col min="7172" max="7172" width="10.28515625" customWidth="1"/>
    <col min="7173" max="7173" width="15" customWidth="1"/>
    <col min="7174" max="7174" width="16.140625" customWidth="1"/>
    <col min="7175" max="7175" width="14.7109375" customWidth="1"/>
    <col min="7176" max="7176" width="15.28515625" customWidth="1"/>
    <col min="7177" max="7177" width="16.28515625" customWidth="1"/>
    <col min="7178" max="7178" width="14.85546875" customWidth="1"/>
    <col min="7179" max="7179" width="15.28515625" customWidth="1"/>
    <col min="7180" max="7180" width="15" customWidth="1"/>
    <col min="7181" max="7181" width="13.7109375" customWidth="1"/>
    <col min="7183" max="7183" width="10.85546875" customWidth="1"/>
    <col min="7184" max="7184" width="12.28515625" customWidth="1"/>
    <col min="7185" max="7185" width="12.42578125" customWidth="1"/>
    <col min="7186" max="7187" width="15" bestFit="1" customWidth="1"/>
    <col min="7188" max="7188" width="18.140625" customWidth="1"/>
    <col min="7189" max="7189" width="16.42578125" customWidth="1"/>
    <col min="7190" max="7190" width="17.5703125" customWidth="1"/>
    <col min="7191" max="7191" width="15" customWidth="1"/>
    <col min="7192" max="7192" width="16.42578125" customWidth="1"/>
    <col min="7193" max="7193" width="14.5703125" customWidth="1"/>
    <col min="7425" max="7425" width="4.42578125" customWidth="1"/>
    <col min="7426" max="7426" width="10.42578125" customWidth="1"/>
    <col min="7428" max="7428" width="10.28515625" customWidth="1"/>
    <col min="7429" max="7429" width="15" customWidth="1"/>
    <col min="7430" max="7430" width="16.140625" customWidth="1"/>
    <col min="7431" max="7431" width="14.7109375" customWidth="1"/>
    <col min="7432" max="7432" width="15.28515625" customWidth="1"/>
    <col min="7433" max="7433" width="16.28515625" customWidth="1"/>
    <col min="7434" max="7434" width="14.85546875" customWidth="1"/>
    <col min="7435" max="7435" width="15.28515625" customWidth="1"/>
    <col min="7436" max="7436" width="15" customWidth="1"/>
    <col min="7437" max="7437" width="13.7109375" customWidth="1"/>
    <col min="7439" max="7439" width="10.85546875" customWidth="1"/>
    <col min="7440" max="7440" width="12.28515625" customWidth="1"/>
    <col min="7441" max="7441" width="12.42578125" customWidth="1"/>
    <col min="7442" max="7443" width="15" bestFit="1" customWidth="1"/>
    <col min="7444" max="7444" width="18.140625" customWidth="1"/>
    <col min="7445" max="7445" width="16.42578125" customWidth="1"/>
    <col min="7446" max="7446" width="17.5703125" customWidth="1"/>
    <col min="7447" max="7447" width="15" customWidth="1"/>
    <col min="7448" max="7448" width="16.42578125" customWidth="1"/>
    <col min="7449" max="7449" width="14.5703125" customWidth="1"/>
    <col min="7681" max="7681" width="4.42578125" customWidth="1"/>
    <col min="7682" max="7682" width="10.42578125" customWidth="1"/>
    <col min="7684" max="7684" width="10.28515625" customWidth="1"/>
    <col min="7685" max="7685" width="15" customWidth="1"/>
    <col min="7686" max="7686" width="16.140625" customWidth="1"/>
    <col min="7687" max="7687" width="14.7109375" customWidth="1"/>
    <col min="7688" max="7688" width="15.28515625" customWidth="1"/>
    <col min="7689" max="7689" width="16.28515625" customWidth="1"/>
    <col min="7690" max="7690" width="14.85546875" customWidth="1"/>
    <col min="7691" max="7691" width="15.28515625" customWidth="1"/>
    <col min="7692" max="7692" width="15" customWidth="1"/>
    <col min="7693" max="7693" width="13.7109375" customWidth="1"/>
    <col min="7695" max="7695" width="10.85546875" customWidth="1"/>
    <col min="7696" max="7696" width="12.28515625" customWidth="1"/>
    <col min="7697" max="7697" width="12.42578125" customWidth="1"/>
    <col min="7698" max="7699" width="15" bestFit="1" customWidth="1"/>
    <col min="7700" max="7700" width="18.140625" customWidth="1"/>
    <col min="7701" max="7701" width="16.42578125" customWidth="1"/>
    <col min="7702" max="7702" width="17.5703125" customWidth="1"/>
    <col min="7703" max="7703" width="15" customWidth="1"/>
    <col min="7704" max="7704" width="16.42578125" customWidth="1"/>
    <col min="7705" max="7705" width="14.5703125" customWidth="1"/>
    <col min="7937" max="7937" width="4.42578125" customWidth="1"/>
    <col min="7938" max="7938" width="10.42578125" customWidth="1"/>
    <col min="7940" max="7940" width="10.28515625" customWidth="1"/>
    <col min="7941" max="7941" width="15" customWidth="1"/>
    <col min="7942" max="7942" width="16.140625" customWidth="1"/>
    <col min="7943" max="7943" width="14.7109375" customWidth="1"/>
    <col min="7944" max="7944" width="15.28515625" customWidth="1"/>
    <col min="7945" max="7945" width="16.28515625" customWidth="1"/>
    <col min="7946" max="7946" width="14.85546875" customWidth="1"/>
    <col min="7947" max="7947" width="15.28515625" customWidth="1"/>
    <col min="7948" max="7948" width="15" customWidth="1"/>
    <col min="7949" max="7949" width="13.7109375" customWidth="1"/>
    <col min="7951" max="7951" width="10.85546875" customWidth="1"/>
    <col min="7952" max="7952" width="12.28515625" customWidth="1"/>
    <col min="7953" max="7953" width="12.42578125" customWidth="1"/>
    <col min="7954" max="7955" width="15" bestFit="1" customWidth="1"/>
    <col min="7956" max="7956" width="18.140625" customWidth="1"/>
    <col min="7957" max="7957" width="16.42578125" customWidth="1"/>
    <col min="7958" max="7958" width="17.5703125" customWidth="1"/>
    <col min="7959" max="7959" width="15" customWidth="1"/>
    <col min="7960" max="7960" width="16.42578125" customWidth="1"/>
    <col min="7961" max="7961" width="14.5703125" customWidth="1"/>
    <col min="8193" max="8193" width="4.42578125" customWidth="1"/>
    <col min="8194" max="8194" width="10.42578125" customWidth="1"/>
    <col min="8196" max="8196" width="10.28515625" customWidth="1"/>
    <col min="8197" max="8197" width="15" customWidth="1"/>
    <col min="8198" max="8198" width="16.140625" customWidth="1"/>
    <col min="8199" max="8199" width="14.7109375" customWidth="1"/>
    <col min="8200" max="8200" width="15.28515625" customWidth="1"/>
    <col min="8201" max="8201" width="16.28515625" customWidth="1"/>
    <col min="8202" max="8202" width="14.85546875" customWidth="1"/>
    <col min="8203" max="8203" width="15.28515625" customWidth="1"/>
    <col min="8204" max="8204" width="15" customWidth="1"/>
    <col min="8205" max="8205" width="13.7109375" customWidth="1"/>
    <col min="8207" max="8207" width="10.85546875" customWidth="1"/>
    <col min="8208" max="8208" width="12.28515625" customWidth="1"/>
    <col min="8209" max="8209" width="12.42578125" customWidth="1"/>
    <col min="8210" max="8211" width="15" bestFit="1" customWidth="1"/>
    <col min="8212" max="8212" width="18.140625" customWidth="1"/>
    <col min="8213" max="8213" width="16.42578125" customWidth="1"/>
    <col min="8214" max="8214" width="17.5703125" customWidth="1"/>
    <col min="8215" max="8215" width="15" customWidth="1"/>
    <col min="8216" max="8216" width="16.42578125" customWidth="1"/>
    <col min="8217" max="8217" width="14.5703125" customWidth="1"/>
    <col min="8449" max="8449" width="4.42578125" customWidth="1"/>
    <col min="8450" max="8450" width="10.42578125" customWidth="1"/>
    <col min="8452" max="8452" width="10.28515625" customWidth="1"/>
    <col min="8453" max="8453" width="15" customWidth="1"/>
    <col min="8454" max="8454" width="16.140625" customWidth="1"/>
    <col min="8455" max="8455" width="14.7109375" customWidth="1"/>
    <col min="8456" max="8456" width="15.28515625" customWidth="1"/>
    <col min="8457" max="8457" width="16.28515625" customWidth="1"/>
    <col min="8458" max="8458" width="14.85546875" customWidth="1"/>
    <col min="8459" max="8459" width="15.28515625" customWidth="1"/>
    <col min="8460" max="8460" width="15" customWidth="1"/>
    <col min="8461" max="8461" width="13.7109375" customWidth="1"/>
    <col min="8463" max="8463" width="10.85546875" customWidth="1"/>
    <col min="8464" max="8464" width="12.28515625" customWidth="1"/>
    <col min="8465" max="8465" width="12.42578125" customWidth="1"/>
    <col min="8466" max="8467" width="15" bestFit="1" customWidth="1"/>
    <col min="8468" max="8468" width="18.140625" customWidth="1"/>
    <col min="8469" max="8469" width="16.42578125" customWidth="1"/>
    <col min="8470" max="8470" width="17.5703125" customWidth="1"/>
    <col min="8471" max="8471" width="15" customWidth="1"/>
    <col min="8472" max="8472" width="16.42578125" customWidth="1"/>
    <col min="8473" max="8473" width="14.5703125" customWidth="1"/>
    <col min="8705" max="8705" width="4.42578125" customWidth="1"/>
    <col min="8706" max="8706" width="10.42578125" customWidth="1"/>
    <col min="8708" max="8708" width="10.28515625" customWidth="1"/>
    <col min="8709" max="8709" width="15" customWidth="1"/>
    <col min="8710" max="8710" width="16.140625" customWidth="1"/>
    <col min="8711" max="8711" width="14.7109375" customWidth="1"/>
    <col min="8712" max="8712" width="15.28515625" customWidth="1"/>
    <col min="8713" max="8713" width="16.28515625" customWidth="1"/>
    <col min="8714" max="8714" width="14.85546875" customWidth="1"/>
    <col min="8715" max="8715" width="15.28515625" customWidth="1"/>
    <col min="8716" max="8716" width="15" customWidth="1"/>
    <col min="8717" max="8717" width="13.7109375" customWidth="1"/>
    <col min="8719" max="8719" width="10.85546875" customWidth="1"/>
    <col min="8720" max="8720" width="12.28515625" customWidth="1"/>
    <col min="8721" max="8721" width="12.42578125" customWidth="1"/>
    <col min="8722" max="8723" width="15" bestFit="1" customWidth="1"/>
    <col min="8724" max="8724" width="18.140625" customWidth="1"/>
    <col min="8725" max="8725" width="16.42578125" customWidth="1"/>
    <col min="8726" max="8726" width="17.5703125" customWidth="1"/>
    <col min="8727" max="8727" width="15" customWidth="1"/>
    <col min="8728" max="8728" width="16.42578125" customWidth="1"/>
    <col min="8729" max="8729" width="14.5703125" customWidth="1"/>
    <col min="8961" max="8961" width="4.42578125" customWidth="1"/>
    <col min="8962" max="8962" width="10.42578125" customWidth="1"/>
    <col min="8964" max="8964" width="10.28515625" customWidth="1"/>
    <col min="8965" max="8965" width="15" customWidth="1"/>
    <col min="8966" max="8966" width="16.140625" customWidth="1"/>
    <col min="8967" max="8967" width="14.7109375" customWidth="1"/>
    <col min="8968" max="8968" width="15.28515625" customWidth="1"/>
    <col min="8969" max="8969" width="16.28515625" customWidth="1"/>
    <col min="8970" max="8970" width="14.85546875" customWidth="1"/>
    <col min="8971" max="8971" width="15.28515625" customWidth="1"/>
    <col min="8972" max="8972" width="15" customWidth="1"/>
    <col min="8973" max="8973" width="13.7109375" customWidth="1"/>
    <col min="8975" max="8975" width="10.85546875" customWidth="1"/>
    <col min="8976" max="8976" width="12.28515625" customWidth="1"/>
    <col min="8977" max="8977" width="12.42578125" customWidth="1"/>
    <col min="8978" max="8979" width="15" bestFit="1" customWidth="1"/>
    <col min="8980" max="8980" width="18.140625" customWidth="1"/>
    <col min="8981" max="8981" width="16.42578125" customWidth="1"/>
    <col min="8982" max="8982" width="17.5703125" customWidth="1"/>
    <col min="8983" max="8983" width="15" customWidth="1"/>
    <col min="8984" max="8984" width="16.42578125" customWidth="1"/>
    <col min="8985" max="8985" width="14.5703125" customWidth="1"/>
    <col min="9217" max="9217" width="4.42578125" customWidth="1"/>
    <col min="9218" max="9218" width="10.42578125" customWidth="1"/>
    <col min="9220" max="9220" width="10.28515625" customWidth="1"/>
    <col min="9221" max="9221" width="15" customWidth="1"/>
    <col min="9222" max="9222" width="16.140625" customWidth="1"/>
    <col min="9223" max="9223" width="14.7109375" customWidth="1"/>
    <col min="9224" max="9224" width="15.28515625" customWidth="1"/>
    <col min="9225" max="9225" width="16.28515625" customWidth="1"/>
    <col min="9226" max="9226" width="14.85546875" customWidth="1"/>
    <col min="9227" max="9227" width="15.28515625" customWidth="1"/>
    <col min="9228" max="9228" width="15" customWidth="1"/>
    <col min="9229" max="9229" width="13.7109375" customWidth="1"/>
    <col min="9231" max="9231" width="10.85546875" customWidth="1"/>
    <col min="9232" max="9232" width="12.28515625" customWidth="1"/>
    <col min="9233" max="9233" width="12.42578125" customWidth="1"/>
    <col min="9234" max="9235" width="15" bestFit="1" customWidth="1"/>
    <col min="9236" max="9236" width="18.140625" customWidth="1"/>
    <col min="9237" max="9237" width="16.42578125" customWidth="1"/>
    <col min="9238" max="9238" width="17.5703125" customWidth="1"/>
    <col min="9239" max="9239" width="15" customWidth="1"/>
    <col min="9240" max="9240" width="16.42578125" customWidth="1"/>
    <col min="9241" max="9241" width="14.5703125" customWidth="1"/>
    <col min="9473" max="9473" width="4.42578125" customWidth="1"/>
    <col min="9474" max="9474" width="10.42578125" customWidth="1"/>
    <col min="9476" max="9476" width="10.28515625" customWidth="1"/>
    <col min="9477" max="9477" width="15" customWidth="1"/>
    <col min="9478" max="9478" width="16.140625" customWidth="1"/>
    <col min="9479" max="9479" width="14.7109375" customWidth="1"/>
    <col min="9480" max="9480" width="15.28515625" customWidth="1"/>
    <col min="9481" max="9481" width="16.28515625" customWidth="1"/>
    <col min="9482" max="9482" width="14.85546875" customWidth="1"/>
    <col min="9483" max="9483" width="15.28515625" customWidth="1"/>
    <col min="9484" max="9484" width="15" customWidth="1"/>
    <col min="9485" max="9485" width="13.7109375" customWidth="1"/>
    <col min="9487" max="9487" width="10.85546875" customWidth="1"/>
    <col min="9488" max="9488" width="12.28515625" customWidth="1"/>
    <col min="9489" max="9489" width="12.42578125" customWidth="1"/>
    <col min="9490" max="9491" width="15" bestFit="1" customWidth="1"/>
    <col min="9492" max="9492" width="18.140625" customWidth="1"/>
    <col min="9493" max="9493" width="16.42578125" customWidth="1"/>
    <col min="9494" max="9494" width="17.5703125" customWidth="1"/>
    <col min="9495" max="9495" width="15" customWidth="1"/>
    <col min="9496" max="9496" width="16.42578125" customWidth="1"/>
    <col min="9497" max="9497" width="14.5703125" customWidth="1"/>
    <col min="9729" max="9729" width="4.42578125" customWidth="1"/>
    <col min="9730" max="9730" width="10.42578125" customWidth="1"/>
    <col min="9732" max="9732" width="10.28515625" customWidth="1"/>
    <col min="9733" max="9733" width="15" customWidth="1"/>
    <col min="9734" max="9734" width="16.140625" customWidth="1"/>
    <col min="9735" max="9735" width="14.7109375" customWidth="1"/>
    <col min="9736" max="9736" width="15.28515625" customWidth="1"/>
    <col min="9737" max="9737" width="16.28515625" customWidth="1"/>
    <col min="9738" max="9738" width="14.85546875" customWidth="1"/>
    <col min="9739" max="9739" width="15.28515625" customWidth="1"/>
    <col min="9740" max="9740" width="15" customWidth="1"/>
    <col min="9741" max="9741" width="13.7109375" customWidth="1"/>
    <col min="9743" max="9743" width="10.85546875" customWidth="1"/>
    <col min="9744" max="9744" width="12.28515625" customWidth="1"/>
    <col min="9745" max="9745" width="12.42578125" customWidth="1"/>
    <col min="9746" max="9747" width="15" bestFit="1" customWidth="1"/>
    <col min="9748" max="9748" width="18.140625" customWidth="1"/>
    <col min="9749" max="9749" width="16.42578125" customWidth="1"/>
    <col min="9750" max="9750" width="17.5703125" customWidth="1"/>
    <col min="9751" max="9751" width="15" customWidth="1"/>
    <col min="9752" max="9752" width="16.42578125" customWidth="1"/>
    <col min="9753" max="9753" width="14.5703125" customWidth="1"/>
    <col min="9985" max="9985" width="4.42578125" customWidth="1"/>
    <col min="9986" max="9986" width="10.42578125" customWidth="1"/>
    <col min="9988" max="9988" width="10.28515625" customWidth="1"/>
    <col min="9989" max="9989" width="15" customWidth="1"/>
    <col min="9990" max="9990" width="16.140625" customWidth="1"/>
    <col min="9991" max="9991" width="14.7109375" customWidth="1"/>
    <col min="9992" max="9992" width="15.28515625" customWidth="1"/>
    <col min="9993" max="9993" width="16.28515625" customWidth="1"/>
    <col min="9994" max="9994" width="14.85546875" customWidth="1"/>
    <col min="9995" max="9995" width="15.28515625" customWidth="1"/>
    <col min="9996" max="9996" width="15" customWidth="1"/>
    <col min="9997" max="9997" width="13.7109375" customWidth="1"/>
    <col min="9999" max="9999" width="10.85546875" customWidth="1"/>
    <col min="10000" max="10000" width="12.28515625" customWidth="1"/>
    <col min="10001" max="10001" width="12.42578125" customWidth="1"/>
    <col min="10002" max="10003" width="15" bestFit="1" customWidth="1"/>
    <col min="10004" max="10004" width="18.140625" customWidth="1"/>
    <col min="10005" max="10005" width="16.42578125" customWidth="1"/>
    <col min="10006" max="10006" width="17.5703125" customWidth="1"/>
    <col min="10007" max="10007" width="15" customWidth="1"/>
    <col min="10008" max="10008" width="16.42578125" customWidth="1"/>
    <col min="10009" max="10009" width="14.5703125" customWidth="1"/>
    <col min="10241" max="10241" width="4.42578125" customWidth="1"/>
    <col min="10242" max="10242" width="10.42578125" customWidth="1"/>
    <col min="10244" max="10244" width="10.28515625" customWidth="1"/>
    <col min="10245" max="10245" width="15" customWidth="1"/>
    <col min="10246" max="10246" width="16.140625" customWidth="1"/>
    <col min="10247" max="10247" width="14.7109375" customWidth="1"/>
    <col min="10248" max="10248" width="15.28515625" customWidth="1"/>
    <col min="10249" max="10249" width="16.28515625" customWidth="1"/>
    <col min="10250" max="10250" width="14.85546875" customWidth="1"/>
    <col min="10251" max="10251" width="15.28515625" customWidth="1"/>
    <col min="10252" max="10252" width="15" customWidth="1"/>
    <col min="10253" max="10253" width="13.7109375" customWidth="1"/>
    <col min="10255" max="10255" width="10.85546875" customWidth="1"/>
    <col min="10256" max="10256" width="12.28515625" customWidth="1"/>
    <col min="10257" max="10257" width="12.42578125" customWidth="1"/>
    <col min="10258" max="10259" width="15" bestFit="1" customWidth="1"/>
    <col min="10260" max="10260" width="18.140625" customWidth="1"/>
    <col min="10261" max="10261" width="16.42578125" customWidth="1"/>
    <col min="10262" max="10262" width="17.5703125" customWidth="1"/>
    <col min="10263" max="10263" width="15" customWidth="1"/>
    <col min="10264" max="10264" width="16.42578125" customWidth="1"/>
    <col min="10265" max="10265" width="14.5703125" customWidth="1"/>
    <col min="10497" max="10497" width="4.42578125" customWidth="1"/>
    <col min="10498" max="10498" width="10.42578125" customWidth="1"/>
    <col min="10500" max="10500" width="10.28515625" customWidth="1"/>
    <col min="10501" max="10501" width="15" customWidth="1"/>
    <col min="10502" max="10502" width="16.140625" customWidth="1"/>
    <col min="10503" max="10503" width="14.7109375" customWidth="1"/>
    <col min="10504" max="10504" width="15.28515625" customWidth="1"/>
    <col min="10505" max="10505" width="16.28515625" customWidth="1"/>
    <col min="10506" max="10506" width="14.85546875" customWidth="1"/>
    <col min="10507" max="10507" width="15.28515625" customWidth="1"/>
    <col min="10508" max="10508" width="15" customWidth="1"/>
    <col min="10509" max="10509" width="13.7109375" customWidth="1"/>
    <col min="10511" max="10511" width="10.85546875" customWidth="1"/>
    <col min="10512" max="10512" width="12.28515625" customWidth="1"/>
    <col min="10513" max="10513" width="12.42578125" customWidth="1"/>
    <col min="10514" max="10515" width="15" bestFit="1" customWidth="1"/>
    <col min="10516" max="10516" width="18.140625" customWidth="1"/>
    <col min="10517" max="10517" width="16.42578125" customWidth="1"/>
    <col min="10518" max="10518" width="17.5703125" customWidth="1"/>
    <col min="10519" max="10519" width="15" customWidth="1"/>
    <col min="10520" max="10520" width="16.42578125" customWidth="1"/>
    <col min="10521" max="10521" width="14.5703125" customWidth="1"/>
    <col min="10753" max="10753" width="4.42578125" customWidth="1"/>
    <col min="10754" max="10754" width="10.42578125" customWidth="1"/>
    <col min="10756" max="10756" width="10.28515625" customWidth="1"/>
    <col min="10757" max="10757" width="15" customWidth="1"/>
    <col min="10758" max="10758" width="16.140625" customWidth="1"/>
    <col min="10759" max="10759" width="14.7109375" customWidth="1"/>
    <col min="10760" max="10760" width="15.28515625" customWidth="1"/>
    <col min="10761" max="10761" width="16.28515625" customWidth="1"/>
    <col min="10762" max="10762" width="14.85546875" customWidth="1"/>
    <col min="10763" max="10763" width="15.28515625" customWidth="1"/>
    <col min="10764" max="10764" width="15" customWidth="1"/>
    <col min="10765" max="10765" width="13.7109375" customWidth="1"/>
    <col min="10767" max="10767" width="10.85546875" customWidth="1"/>
    <col min="10768" max="10768" width="12.28515625" customWidth="1"/>
    <col min="10769" max="10769" width="12.42578125" customWidth="1"/>
    <col min="10770" max="10771" width="15" bestFit="1" customWidth="1"/>
    <col min="10772" max="10772" width="18.140625" customWidth="1"/>
    <col min="10773" max="10773" width="16.42578125" customWidth="1"/>
    <col min="10774" max="10774" width="17.5703125" customWidth="1"/>
    <col min="10775" max="10775" width="15" customWidth="1"/>
    <col min="10776" max="10776" width="16.42578125" customWidth="1"/>
    <col min="10777" max="10777" width="14.5703125" customWidth="1"/>
    <col min="11009" max="11009" width="4.42578125" customWidth="1"/>
    <col min="11010" max="11010" width="10.42578125" customWidth="1"/>
    <col min="11012" max="11012" width="10.28515625" customWidth="1"/>
    <col min="11013" max="11013" width="15" customWidth="1"/>
    <col min="11014" max="11014" width="16.140625" customWidth="1"/>
    <col min="11015" max="11015" width="14.7109375" customWidth="1"/>
    <col min="11016" max="11016" width="15.28515625" customWidth="1"/>
    <col min="11017" max="11017" width="16.28515625" customWidth="1"/>
    <col min="11018" max="11018" width="14.85546875" customWidth="1"/>
    <col min="11019" max="11019" width="15.28515625" customWidth="1"/>
    <col min="11020" max="11020" width="15" customWidth="1"/>
    <col min="11021" max="11021" width="13.7109375" customWidth="1"/>
    <col min="11023" max="11023" width="10.85546875" customWidth="1"/>
    <col min="11024" max="11024" width="12.28515625" customWidth="1"/>
    <col min="11025" max="11025" width="12.42578125" customWidth="1"/>
    <col min="11026" max="11027" width="15" bestFit="1" customWidth="1"/>
    <col min="11028" max="11028" width="18.140625" customWidth="1"/>
    <col min="11029" max="11029" width="16.42578125" customWidth="1"/>
    <col min="11030" max="11030" width="17.5703125" customWidth="1"/>
    <col min="11031" max="11031" width="15" customWidth="1"/>
    <col min="11032" max="11032" width="16.42578125" customWidth="1"/>
    <col min="11033" max="11033" width="14.5703125" customWidth="1"/>
    <col min="11265" max="11265" width="4.42578125" customWidth="1"/>
    <col min="11266" max="11266" width="10.42578125" customWidth="1"/>
    <col min="11268" max="11268" width="10.28515625" customWidth="1"/>
    <col min="11269" max="11269" width="15" customWidth="1"/>
    <col min="11270" max="11270" width="16.140625" customWidth="1"/>
    <col min="11271" max="11271" width="14.7109375" customWidth="1"/>
    <col min="11272" max="11272" width="15.28515625" customWidth="1"/>
    <col min="11273" max="11273" width="16.28515625" customWidth="1"/>
    <col min="11274" max="11274" width="14.85546875" customWidth="1"/>
    <col min="11275" max="11275" width="15.28515625" customWidth="1"/>
    <col min="11276" max="11276" width="15" customWidth="1"/>
    <col min="11277" max="11277" width="13.7109375" customWidth="1"/>
    <col min="11279" max="11279" width="10.85546875" customWidth="1"/>
    <col min="11280" max="11280" width="12.28515625" customWidth="1"/>
    <col min="11281" max="11281" width="12.42578125" customWidth="1"/>
    <col min="11282" max="11283" width="15" bestFit="1" customWidth="1"/>
    <col min="11284" max="11284" width="18.140625" customWidth="1"/>
    <col min="11285" max="11285" width="16.42578125" customWidth="1"/>
    <col min="11286" max="11286" width="17.5703125" customWidth="1"/>
    <col min="11287" max="11287" width="15" customWidth="1"/>
    <col min="11288" max="11288" width="16.42578125" customWidth="1"/>
    <col min="11289" max="11289" width="14.5703125" customWidth="1"/>
    <col min="11521" max="11521" width="4.42578125" customWidth="1"/>
    <col min="11522" max="11522" width="10.42578125" customWidth="1"/>
    <col min="11524" max="11524" width="10.28515625" customWidth="1"/>
    <col min="11525" max="11525" width="15" customWidth="1"/>
    <col min="11526" max="11526" width="16.140625" customWidth="1"/>
    <col min="11527" max="11527" width="14.7109375" customWidth="1"/>
    <col min="11528" max="11528" width="15.28515625" customWidth="1"/>
    <col min="11529" max="11529" width="16.28515625" customWidth="1"/>
    <col min="11530" max="11530" width="14.85546875" customWidth="1"/>
    <col min="11531" max="11531" width="15.28515625" customWidth="1"/>
    <col min="11532" max="11532" width="15" customWidth="1"/>
    <col min="11533" max="11533" width="13.7109375" customWidth="1"/>
    <col min="11535" max="11535" width="10.85546875" customWidth="1"/>
    <col min="11536" max="11536" width="12.28515625" customWidth="1"/>
    <col min="11537" max="11537" width="12.42578125" customWidth="1"/>
    <col min="11538" max="11539" width="15" bestFit="1" customWidth="1"/>
    <col min="11540" max="11540" width="18.140625" customWidth="1"/>
    <col min="11541" max="11541" width="16.42578125" customWidth="1"/>
    <col min="11542" max="11542" width="17.5703125" customWidth="1"/>
    <col min="11543" max="11543" width="15" customWidth="1"/>
    <col min="11544" max="11544" width="16.42578125" customWidth="1"/>
    <col min="11545" max="11545" width="14.5703125" customWidth="1"/>
    <col min="11777" max="11777" width="4.42578125" customWidth="1"/>
    <col min="11778" max="11778" width="10.42578125" customWidth="1"/>
    <col min="11780" max="11780" width="10.28515625" customWidth="1"/>
    <col min="11781" max="11781" width="15" customWidth="1"/>
    <col min="11782" max="11782" width="16.140625" customWidth="1"/>
    <col min="11783" max="11783" width="14.7109375" customWidth="1"/>
    <col min="11784" max="11784" width="15.28515625" customWidth="1"/>
    <col min="11785" max="11785" width="16.28515625" customWidth="1"/>
    <col min="11786" max="11786" width="14.85546875" customWidth="1"/>
    <col min="11787" max="11787" width="15.28515625" customWidth="1"/>
    <col min="11788" max="11788" width="15" customWidth="1"/>
    <col min="11789" max="11789" width="13.7109375" customWidth="1"/>
    <col min="11791" max="11791" width="10.85546875" customWidth="1"/>
    <col min="11792" max="11792" width="12.28515625" customWidth="1"/>
    <col min="11793" max="11793" width="12.42578125" customWidth="1"/>
    <col min="11794" max="11795" width="15" bestFit="1" customWidth="1"/>
    <col min="11796" max="11796" width="18.140625" customWidth="1"/>
    <col min="11797" max="11797" width="16.42578125" customWidth="1"/>
    <col min="11798" max="11798" width="17.5703125" customWidth="1"/>
    <col min="11799" max="11799" width="15" customWidth="1"/>
    <col min="11800" max="11800" width="16.42578125" customWidth="1"/>
    <col min="11801" max="11801" width="14.5703125" customWidth="1"/>
    <col min="12033" max="12033" width="4.42578125" customWidth="1"/>
    <col min="12034" max="12034" width="10.42578125" customWidth="1"/>
    <col min="12036" max="12036" width="10.28515625" customWidth="1"/>
    <col min="12037" max="12037" width="15" customWidth="1"/>
    <col min="12038" max="12038" width="16.140625" customWidth="1"/>
    <col min="12039" max="12039" width="14.7109375" customWidth="1"/>
    <col min="12040" max="12040" width="15.28515625" customWidth="1"/>
    <col min="12041" max="12041" width="16.28515625" customWidth="1"/>
    <col min="12042" max="12042" width="14.85546875" customWidth="1"/>
    <col min="12043" max="12043" width="15.28515625" customWidth="1"/>
    <col min="12044" max="12044" width="15" customWidth="1"/>
    <col min="12045" max="12045" width="13.7109375" customWidth="1"/>
    <col min="12047" max="12047" width="10.85546875" customWidth="1"/>
    <col min="12048" max="12048" width="12.28515625" customWidth="1"/>
    <col min="12049" max="12049" width="12.42578125" customWidth="1"/>
    <col min="12050" max="12051" width="15" bestFit="1" customWidth="1"/>
    <col min="12052" max="12052" width="18.140625" customWidth="1"/>
    <col min="12053" max="12053" width="16.42578125" customWidth="1"/>
    <col min="12054" max="12054" width="17.5703125" customWidth="1"/>
    <col min="12055" max="12055" width="15" customWidth="1"/>
    <col min="12056" max="12056" width="16.42578125" customWidth="1"/>
    <col min="12057" max="12057" width="14.5703125" customWidth="1"/>
    <col min="12289" max="12289" width="4.42578125" customWidth="1"/>
    <col min="12290" max="12290" width="10.42578125" customWidth="1"/>
    <col min="12292" max="12292" width="10.28515625" customWidth="1"/>
    <col min="12293" max="12293" width="15" customWidth="1"/>
    <col min="12294" max="12294" width="16.140625" customWidth="1"/>
    <col min="12295" max="12295" width="14.7109375" customWidth="1"/>
    <col min="12296" max="12296" width="15.28515625" customWidth="1"/>
    <col min="12297" max="12297" width="16.28515625" customWidth="1"/>
    <col min="12298" max="12298" width="14.85546875" customWidth="1"/>
    <col min="12299" max="12299" width="15.28515625" customWidth="1"/>
    <col min="12300" max="12300" width="15" customWidth="1"/>
    <col min="12301" max="12301" width="13.7109375" customWidth="1"/>
    <col min="12303" max="12303" width="10.85546875" customWidth="1"/>
    <col min="12304" max="12304" width="12.28515625" customWidth="1"/>
    <col min="12305" max="12305" width="12.42578125" customWidth="1"/>
    <col min="12306" max="12307" width="15" bestFit="1" customWidth="1"/>
    <col min="12308" max="12308" width="18.140625" customWidth="1"/>
    <col min="12309" max="12309" width="16.42578125" customWidth="1"/>
    <col min="12310" max="12310" width="17.5703125" customWidth="1"/>
    <col min="12311" max="12311" width="15" customWidth="1"/>
    <col min="12312" max="12312" width="16.42578125" customWidth="1"/>
    <col min="12313" max="12313" width="14.5703125" customWidth="1"/>
    <col min="12545" max="12545" width="4.42578125" customWidth="1"/>
    <col min="12546" max="12546" width="10.42578125" customWidth="1"/>
    <col min="12548" max="12548" width="10.28515625" customWidth="1"/>
    <col min="12549" max="12549" width="15" customWidth="1"/>
    <col min="12550" max="12550" width="16.140625" customWidth="1"/>
    <col min="12551" max="12551" width="14.7109375" customWidth="1"/>
    <col min="12552" max="12552" width="15.28515625" customWidth="1"/>
    <col min="12553" max="12553" width="16.28515625" customWidth="1"/>
    <col min="12554" max="12554" width="14.85546875" customWidth="1"/>
    <col min="12555" max="12555" width="15.28515625" customWidth="1"/>
    <col min="12556" max="12556" width="15" customWidth="1"/>
    <col min="12557" max="12557" width="13.7109375" customWidth="1"/>
    <col min="12559" max="12559" width="10.85546875" customWidth="1"/>
    <col min="12560" max="12560" width="12.28515625" customWidth="1"/>
    <col min="12561" max="12561" width="12.42578125" customWidth="1"/>
    <col min="12562" max="12563" width="15" bestFit="1" customWidth="1"/>
    <col min="12564" max="12564" width="18.140625" customWidth="1"/>
    <col min="12565" max="12565" width="16.42578125" customWidth="1"/>
    <col min="12566" max="12566" width="17.5703125" customWidth="1"/>
    <col min="12567" max="12567" width="15" customWidth="1"/>
    <col min="12568" max="12568" width="16.42578125" customWidth="1"/>
    <col min="12569" max="12569" width="14.5703125" customWidth="1"/>
    <col min="12801" max="12801" width="4.42578125" customWidth="1"/>
    <col min="12802" max="12802" width="10.42578125" customWidth="1"/>
    <col min="12804" max="12804" width="10.28515625" customWidth="1"/>
    <col min="12805" max="12805" width="15" customWidth="1"/>
    <col min="12806" max="12806" width="16.140625" customWidth="1"/>
    <col min="12807" max="12807" width="14.7109375" customWidth="1"/>
    <col min="12808" max="12808" width="15.28515625" customWidth="1"/>
    <col min="12809" max="12809" width="16.28515625" customWidth="1"/>
    <col min="12810" max="12810" width="14.85546875" customWidth="1"/>
    <col min="12811" max="12811" width="15.28515625" customWidth="1"/>
    <col min="12812" max="12812" width="15" customWidth="1"/>
    <col min="12813" max="12813" width="13.7109375" customWidth="1"/>
    <col min="12815" max="12815" width="10.85546875" customWidth="1"/>
    <col min="12816" max="12816" width="12.28515625" customWidth="1"/>
    <col min="12817" max="12817" width="12.42578125" customWidth="1"/>
    <col min="12818" max="12819" width="15" bestFit="1" customWidth="1"/>
    <col min="12820" max="12820" width="18.140625" customWidth="1"/>
    <col min="12821" max="12821" width="16.42578125" customWidth="1"/>
    <col min="12822" max="12822" width="17.5703125" customWidth="1"/>
    <col min="12823" max="12823" width="15" customWidth="1"/>
    <col min="12824" max="12824" width="16.42578125" customWidth="1"/>
    <col min="12825" max="12825" width="14.5703125" customWidth="1"/>
    <col min="13057" max="13057" width="4.42578125" customWidth="1"/>
    <col min="13058" max="13058" width="10.42578125" customWidth="1"/>
    <col min="13060" max="13060" width="10.28515625" customWidth="1"/>
    <col min="13061" max="13061" width="15" customWidth="1"/>
    <col min="13062" max="13062" width="16.140625" customWidth="1"/>
    <col min="13063" max="13063" width="14.7109375" customWidth="1"/>
    <col min="13064" max="13064" width="15.28515625" customWidth="1"/>
    <col min="13065" max="13065" width="16.28515625" customWidth="1"/>
    <col min="13066" max="13066" width="14.85546875" customWidth="1"/>
    <col min="13067" max="13067" width="15.28515625" customWidth="1"/>
    <col min="13068" max="13068" width="15" customWidth="1"/>
    <col min="13069" max="13069" width="13.7109375" customWidth="1"/>
    <col min="13071" max="13071" width="10.85546875" customWidth="1"/>
    <col min="13072" max="13072" width="12.28515625" customWidth="1"/>
    <col min="13073" max="13073" width="12.42578125" customWidth="1"/>
    <col min="13074" max="13075" width="15" bestFit="1" customWidth="1"/>
    <col min="13076" max="13076" width="18.140625" customWidth="1"/>
    <col min="13077" max="13077" width="16.42578125" customWidth="1"/>
    <col min="13078" max="13078" width="17.5703125" customWidth="1"/>
    <col min="13079" max="13079" width="15" customWidth="1"/>
    <col min="13080" max="13080" width="16.42578125" customWidth="1"/>
    <col min="13081" max="13081" width="14.5703125" customWidth="1"/>
    <col min="13313" max="13313" width="4.42578125" customWidth="1"/>
    <col min="13314" max="13314" width="10.42578125" customWidth="1"/>
    <col min="13316" max="13316" width="10.28515625" customWidth="1"/>
    <col min="13317" max="13317" width="15" customWidth="1"/>
    <col min="13318" max="13318" width="16.140625" customWidth="1"/>
    <col min="13319" max="13319" width="14.7109375" customWidth="1"/>
    <col min="13320" max="13320" width="15.28515625" customWidth="1"/>
    <col min="13321" max="13321" width="16.28515625" customWidth="1"/>
    <col min="13322" max="13322" width="14.85546875" customWidth="1"/>
    <col min="13323" max="13323" width="15.28515625" customWidth="1"/>
    <col min="13324" max="13324" width="15" customWidth="1"/>
    <col min="13325" max="13325" width="13.7109375" customWidth="1"/>
    <col min="13327" max="13327" width="10.85546875" customWidth="1"/>
    <col min="13328" max="13328" width="12.28515625" customWidth="1"/>
    <col min="13329" max="13329" width="12.42578125" customWidth="1"/>
    <col min="13330" max="13331" width="15" bestFit="1" customWidth="1"/>
    <col min="13332" max="13332" width="18.140625" customWidth="1"/>
    <col min="13333" max="13333" width="16.42578125" customWidth="1"/>
    <col min="13334" max="13334" width="17.5703125" customWidth="1"/>
    <col min="13335" max="13335" width="15" customWidth="1"/>
    <col min="13336" max="13336" width="16.42578125" customWidth="1"/>
    <col min="13337" max="13337" width="14.5703125" customWidth="1"/>
    <col min="13569" max="13569" width="4.42578125" customWidth="1"/>
    <col min="13570" max="13570" width="10.42578125" customWidth="1"/>
    <col min="13572" max="13572" width="10.28515625" customWidth="1"/>
    <col min="13573" max="13573" width="15" customWidth="1"/>
    <col min="13574" max="13574" width="16.140625" customWidth="1"/>
    <col min="13575" max="13575" width="14.7109375" customWidth="1"/>
    <col min="13576" max="13576" width="15.28515625" customWidth="1"/>
    <col min="13577" max="13577" width="16.28515625" customWidth="1"/>
    <col min="13578" max="13578" width="14.85546875" customWidth="1"/>
    <col min="13579" max="13579" width="15.28515625" customWidth="1"/>
    <col min="13580" max="13580" width="15" customWidth="1"/>
    <col min="13581" max="13581" width="13.7109375" customWidth="1"/>
    <col min="13583" max="13583" width="10.85546875" customWidth="1"/>
    <col min="13584" max="13584" width="12.28515625" customWidth="1"/>
    <col min="13585" max="13585" width="12.42578125" customWidth="1"/>
    <col min="13586" max="13587" width="15" bestFit="1" customWidth="1"/>
    <col min="13588" max="13588" width="18.140625" customWidth="1"/>
    <col min="13589" max="13589" width="16.42578125" customWidth="1"/>
    <col min="13590" max="13590" width="17.5703125" customWidth="1"/>
    <col min="13591" max="13591" width="15" customWidth="1"/>
    <col min="13592" max="13592" width="16.42578125" customWidth="1"/>
    <col min="13593" max="13593" width="14.5703125" customWidth="1"/>
    <col min="13825" max="13825" width="4.42578125" customWidth="1"/>
    <col min="13826" max="13826" width="10.42578125" customWidth="1"/>
    <col min="13828" max="13828" width="10.28515625" customWidth="1"/>
    <col min="13829" max="13829" width="15" customWidth="1"/>
    <col min="13830" max="13830" width="16.140625" customWidth="1"/>
    <col min="13831" max="13831" width="14.7109375" customWidth="1"/>
    <col min="13832" max="13832" width="15.28515625" customWidth="1"/>
    <col min="13833" max="13833" width="16.28515625" customWidth="1"/>
    <col min="13834" max="13834" width="14.85546875" customWidth="1"/>
    <col min="13835" max="13835" width="15.28515625" customWidth="1"/>
    <col min="13836" max="13836" width="15" customWidth="1"/>
    <col min="13837" max="13837" width="13.7109375" customWidth="1"/>
    <col min="13839" max="13839" width="10.85546875" customWidth="1"/>
    <col min="13840" max="13840" width="12.28515625" customWidth="1"/>
    <col min="13841" max="13841" width="12.42578125" customWidth="1"/>
    <col min="13842" max="13843" width="15" bestFit="1" customWidth="1"/>
    <col min="13844" max="13844" width="18.140625" customWidth="1"/>
    <col min="13845" max="13845" width="16.42578125" customWidth="1"/>
    <col min="13846" max="13846" width="17.5703125" customWidth="1"/>
    <col min="13847" max="13847" width="15" customWidth="1"/>
    <col min="13848" max="13848" width="16.42578125" customWidth="1"/>
    <col min="13849" max="13849" width="14.5703125" customWidth="1"/>
    <col min="14081" max="14081" width="4.42578125" customWidth="1"/>
    <col min="14082" max="14082" width="10.42578125" customWidth="1"/>
    <col min="14084" max="14084" width="10.28515625" customWidth="1"/>
    <col min="14085" max="14085" width="15" customWidth="1"/>
    <col min="14086" max="14086" width="16.140625" customWidth="1"/>
    <col min="14087" max="14087" width="14.7109375" customWidth="1"/>
    <col min="14088" max="14088" width="15.28515625" customWidth="1"/>
    <col min="14089" max="14089" width="16.28515625" customWidth="1"/>
    <col min="14090" max="14090" width="14.85546875" customWidth="1"/>
    <col min="14091" max="14091" width="15.28515625" customWidth="1"/>
    <col min="14092" max="14092" width="15" customWidth="1"/>
    <col min="14093" max="14093" width="13.7109375" customWidth="1"/>
    <col min="14095" max="14095" width="10.85546875" customWidth="1"/>
    <col min="14096" max="14096" width="12.28515625" customWidth="1"/>
    <col min="14097" max="14097" width="12.42578125" customWidth="1"/>
    <col min="14098" max="14099" width="15" bestFit="1" customWidth="1"/>
    <col min="14100" max="14100" width="18.140625" customWidth="1"/>
    <col min="14101" max="14101" width="16.42578125" customWidth="1"/>
    <col min="14102" max="14102" width="17.5703125" customWidth="1"/>
    <col min="14103" max="14103" width="15" customWidth="1"/>
    <col min="14104" max="14104" width="16.42578125" customWidth="1"/>
    <col min="14105" max="14105" width="14.5703125" customWidth="1"/>
    <col min="14337" max="14337" width="4.42578125" customWidth="1"/>
    <col min="14338" max="14338" width="10.42578125" customWidth="1"/>
    <col min="14340" max="14340" width="10.28515625" customWidth="1"/>
    <col min="14341" max="14341" width="15" customWidth="1"/>
    <col min="14342" max="14342" width="16.140625" customWidth="1"/>
    <col min="14343" max="14343" width="14.7109375" customWidth="1"/>
    <col min="14344" max="14344" width="15.28515625" customWidth="1"/>
    <col min="14345" max="14345" width="16.28515625" customWidth="1"/>
    <col min="14346" max="14346" width="14.85546875" customWidth="1"/>
    <col min="14347" max="14347" width="15.28515625" customWidth="1"/>
    <col min="14348" max="14348" width="15" customWidth="1"/>
    <col min="14349" max="14349" width="13.7109375" customWidth="1"/>
    <col min="14351" max="14351" width="10.85546875" customWidth="1"/>
    <col min="14352" max="14352" width="12.28515625" customWidth="1"/>
    <col min="14353" max="14353" width="12.42578125" customWidth="1"/>
    <col min="14354" max="14355" width="15" bestFit="1" customWidth="1"/>
    <col min="14356" max="14356" width="18.140625" customWidth="1"/>
    <col min="14357" max="14357" width="16.42578125" customWidth="1"/>
    <col min="14358" max="14358" width="17.5703125" customWidth="1"/>
    <col min="14359" max="14359" width="15" customWidth="1"/>
    <col min="14360" max="14360" width="16.42578125" customWidth="1"/>
    <col min="14361" max="14361" width="14.5703125" customWidth="1"/>
    <col min="14593" max="14593" width="4.42578125" customWidth="1"/>
    <col min="14594" max="14594" width="10.42578125" customWidth="1"/>
    <col min="14596" max="14596" width="10.28515625" customWidth="1"/>
    <col min="14597" max="14597" width="15" customWidth="1"/>
    <col min="14598" max="14598" width="16.140625" customWidth="1"/>
    <col min="14599" max="14599" width="14.7109375" customWidth="1"/>
    <col min="14600" max="14600" width="15.28515625" customWidth="1"/>
    <col min="14601" max="14601" width="16.28515625" customWidth="1"/>
    <col min="14602" max="14602" width="14.85546875" customWidth="1"/>
    <col min="14603" max="14603" width="15.28515625" customWidth="1"/>
    <col min="14604" max="14604" width="15" customWidth="1"/>
    <col min="14605" max="14605" width="13.7109375" customWidth="1"/>
    <col min="14607" max="14607" width="10.85546875" customWidth="1"/>
    <col min="14608" max="14608" width="12.28515625" customWidth="1"/>
    <col min="14609" max="14609" width="12.42578125" customWidth="1"/>
    <col min="14610" max="14611" width="15" bestFit="1" customWidth="1"/>
    <col min="14612" max="14612" width="18.140625" customWidth="1"/>
    <col min="14613" max="14613" width="16.42578125" customWidth="1"/>
    <col min="14614" max="14614" width="17.5703125" customWidth="1"/>
    <col min="14615" max="14615" width="15" customWidth="1"/>
    <col min="14616" max="14616" width="16.42578125" customWidth="1"/>
    <col min="14617" max="14617" width="14.5703125" customWidth="1"/>
    <col min="14849" max="14849" width="4.42578125" customWidth="1"/>
    <col min="14850" max="14850" width="10.42578125" customWidth="1"/>
    <col min="14852" max="14852" width="10.28515625" customWidth="1"/>
    <col min="14853" max="14853" width="15" customWidth="1"/>
    <col min="14854" max="14854" width="16.140625" customWidth="1"/>
    <col min="14855" max="14855" width="14.7109375" customWidth="1"/>
    <col min="14856" max="14856" width="15.28515625" customWidth="1"/>
    <col min="14857" max="14857" width="16.28515625" customWidth="1"/>
    <col min="14858" max="14858" width="14.85546875" customWidth="1"/>
    <col min="14859" max="14859" width="15.28515625" customWidth="1"/>
    <col min="14860" max="14860" width="15" customWidth="1"/>
    <col min="14861" max="14861" width="13.7109375" customWidth="1"/>
    <col min="14863" max="14863" width="10.85546875" customWidth="1"/>
    <col min="14864" max="14864" width="12.28515625" customWidth="1"/>
    <col min="14865" max="14865" width="12.42578125" customWidth="1"/>
    <col min="14866" max="14867" width="15" bestFit="1" customWidth="1"/>
    <col min="14868" max="14868" width="18.140625" customWidth="1"/>
    <col min="14869" max="14869" width="16.42578125" customWidth="1"/>
    <col min="14870" max="14870" width="17.5703125" customWidth="1"/>
    <col min="14871" max="14871" width="15" customWidth="1"/>
    <col min="14872" max="14872" width="16.42578125" customWidth="1"/>
    <col min="14873" max="14873" width="14.5703125" customWidth="1"/>
    <col min="15105" max="15105" width="4.42578125" customWidth="1"/>
    <col min="15106" max="15106" width="10.42578125" customWidth="1"/>
    <col min="15108" max="15108" width="10.28515625" customWidth="1"/>
    <col min="15109" max="15109" width="15" customWidth="1"/>
    <col min="15110" max="15110" width="16.140625" customWidth="1"/>
    <col min="15111" max="15111" width="14.7109375" customWidth="1"/>
    <col min="15112" max="15112" width="15.28515625" customWidth="1"/>
    <col min="15113" max="15113" width="16.28515625" customWidth="1"/>
    <col min="15114" max="15114" width="14.85546875" customWidth="1"/>
    <col min="15115" max="15115" width="15.28515625" customWidth="1"/>
    <col min="15116" max="15116" width="15" customWidth="1"/>
    <col min="15117" max="15117" width="13.7109375" customWidth="1"/>
    <col min="15119" max="15119" width="10.85546875" customWidth="1"/>
    <col min="15120" max="15120" width="12.28515625" customWidth="1"/>
    <col min="15121" max="15121" width="12.42578125" customWidth="1"/>
    <col min="15122" max="15123" width="15" bestFit="1" customWidth="1"/>
    <col min="15124" max="15124" width="18.140625" customWidth="1"/>
    <col min="15125" max="15125" width="16.42578125" customWidth="1"/>
    <col min="15126" max="15126" width="17.5703125" customWidth="1"/>
    <col min="15127" max="15127" width="15" customWidth="1"/>
    <col min="15128" max="15128" width="16.42578125" customWidth="1"/>
    <col min="15129" max="15129" width="14.5703125" customWidth="1"/>
    <col min="15361" max="15361" width="4.42578125" customWidth="1"/>
    <col min="15362" max="15362" width="10.42578125" customWidth="1"/>
    <col min="15364" max="15364" width="10.28515625" customWidth="1"/>
    <col min="15365" max="15365" width="15" customWidth="1"/>
    <col min="15366" max="15366" width="16.140625" customWidth="1"/>
    <col min="15367" max="15367" width="14.7109375" customWidth="1"/>
    <col min="15368" max="15368" width="15.28515625" customWidth="1"/>
    <col min="15369" max="15369" width="16.28515625" customWidth="1"/>
    <col min="15370" max="15370" width="14.85546875" customWidth="1"/>
    <col min="15371" max="15371" width="15.28515625" customWidth="1"/>
    <col min="15372" max="15372" width="15" customWidth="1"/>
    <col min="15373" max="15373" width="13.7109375" customWidth="1"/>
    <col min="15375" max="15375" width="10.85546875" customWidth="1"/>
    <col min="15376" max="15376" width="12.28515625" customWidth="1"/>
    <col min="15377" max="15377" width="12.42578125" customWidth="1"/>
    <col min="15378" max="15379" width="15" bestFit="1" customWidth="1"/>
    <col min="15380" max="15380" width="18.140625" customWidth="1"/>
    <col min="15381" max="15381" width="16.42578125" customWidth="1"/>
    <col min="15382" max="15382" width="17.5703125" customWidth="1"/>
    <col min="15383" max="15383" width="15" customWidth="1"/>
    <col min="15384" max="15384" width="16.42578125" customWidth="1"/>
    <col min="15385" max="15385" width="14.5703125" customWidth="1"/>
    <col min="15617" max="15617" width="4.42578125" customWidth="1"/>
    <col min="15618" max="15618" width="10.42578125" customWidth="1"/>
    <col min="15620" max="15620" width="10.28515625" customWidth="1"/>
    <col min="15621" max="15621" width="15" customWidth="1"/>
    <col min="15622" max="15622" width="16.140625" customWidth="1"/>
    <col min="15623" max="15623" width="14.7109375" customWidth="1"/>
    <col min="15624" max="15624" width="15.28515625" customWidth="1"/>
    <col min="15625" max="15625" width="16.28515625" customWidth="1"/>
    <col min="15626" max="15626" width="14.85546875" customWidth="1"/>
    <col min="15627" max="15627" width="15.28515625" customWidth="1"/>
    <col min="15628" max="15628" width="15" customWidth="1"/>
    <col min="15629" max="15629" width="13.7109375" customWidth="1"/>
    <col min="15631" max="15631" width="10.85546875" customWidth="1"/>
    <col min="15632" max="15632" width="12.28515625" customWidth="1"/>
    <col min="15633" max="15633" width="12.42578125" customWidth="1"/>
    <col min="15634" max="15635" width="15" bestFit="1" customWidth="1"/>
    <col min="15636" max="15636" width="18.140625" customWidth="1"/>
    <col min="15637" max="15637" width="16.42578125" customWidth="1"/>
    <col min="15638" max="15638" width="17.5703125" customWidth="1"/>
    <col min="15639" max="15639" width="15" customWidth="1"/>
    <col min="15640" max="15640" width="16.42578125" customWidth="1"/>
    <col min="15641" max="15641" width="14.5703125" customWidth="1"/>
    <col min="15873" max="15873" width="4.42578125" customWidth="1"/>
    <col min="15874" max="15874" width="10.42578125" customWidth="1"/>
    <col min="15876" max="15876" width="10.28515625" customWidth="1"/>
    <col min="15877" max="15877" width="15" customWidth="1"/>
    <col min="15878" max="15878" width="16.140625" customWidth="1"/>
    <col min="15879" max="15879" width="14.7109375" customWidth="1"/>
    <col min="15880" max="15880" width="15.28515625" customWidth="1"/>
    <col min="15881" max="15881" width="16.28515625" customWidth="1"/>
    <col min="15882" max="15882" width="14.85546875" customWidth="1"/>
    <col min="15883" max="15883" width="15.28515625" customWidth="1"/>
    <col min="15884" max="15884" width="15" customWidth="1"/>
    <col min="15885" max="15885" width="13.7109375" customWidth="1"/>
    <col min="15887" max="15887" width="10.85546875" customWidth="1"/>
    <col min="15888" max="15888" width="12.28515625" customWidth="1"/>
    <col min="15889" max="15889" width="12.42578125" customWidth="1"/>
    <col min="15890" max="15891" width="15" bestFit="1" customWidth="1"/>
    <col min="15892" max="15892" width="18.140625" customWidth="1"/>
    <col min="15893" max="15893" width="16.42578125" customWidth="1"/>
    <col min="15894" max="15894" width="17.5703125" customWidth="1"/>
    <col min="15895" max="15895" width="15" customWidth="1"/>
    <col min="15896" max="15896" width="16.42578125" customWidth="1"/>
    <col min="15897" max="15897" width="14.5703125" customWidth="1"/>
    <col min="16129" max="16129" width="4.42578125" customWidth="1"/>
    <col min="16130" max="16130" width="10.42578125" customWidth="1"/>
    <col min="16132" max="16132" width="10.28515625" customWidth="1"/>
    <col min="16133" max="16133" width="15" customWidth="1"/>
    <col min="16134" max="16134" width="16.140625" customWidth="1"/>
    <col min="16135" max="16135" width="14.7109375" customWidth="1"/>
    <col min="16136" max="16136" width="15.28515625" customWidth="1"/>
    <col min="16137" max="16137" width="16.28515625" customWidth="1"/>
    <col min="16138" max="16138" width="14.85546875" customWidth="1"/>
    <col min="16139" max="16139" width="15.28515625" customWidth="1"/>
    <col min="16140" max="16140" width="15" customWidth="1"/>
    <col min="16141" max="16141" width="13.7109375" customWidth="1"/>
    <col min="16143" max="16143" width="10.85546875" customWidth="1"/>
    <col min="16144" max="16144" width="12.28515625" customWidth="1"/>
    <col min="16145" max="16145" width="12.42578125" customWidth="1"/>
    <col min="16146" max="16147" width="15" bestFit="1" customWidth="1"/>
    <col min="16148" max="16148" width="18.140625" customWidth="1"/>
    <col min="16149" max="16149" width="16.42578125" customWidth="1"/>
    <col min="16150" max="16150" width="17.5703125" customWidth="1"/>
    <col min="16151" max="16151" width="15" customWidth="1"/>
    <col min="16152" max="16152" width="16.42578125" customWidth="1"/>
    <col min="16153" max="16153" width="14.5703125" customWidth="1"/>
  </cols>
  <sheetData>
    <row r="1" spans="2:25" x14ac:dyDescent="0.2">
      <c r="K1" s="1"/>
    </row>
    <row r="2" spans="2:25" x14ac:dyDescent="0.2">
      <c r="D2" s="2"/>
      <c r="H2" s="3" t="s">
        <v>0</v>
      </c>
    </row>
    <row r="3" spans="2:25" ht="15.75" x14ac:dyDescent="0.25">
      <c r="E3" s="2"/>
      <c r="G3" s="4" t="s">
        <v>1</v>
      </c>
    </row>
    <row r="4" spans="2:25" x14ac:dyDescent="0.2">
      <c r="E4" s="5" t="s">
        <v>2</v>
      </c>
      <c r="F4" s="5" t="s">
        <v>3</v>
      </c>
    </row>
    <row r="5" spans="2:25" x14ac:dyDescent="0.2"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/>
    </row>
    <row r="6" spans="2:25" ht="14.25" x14ac:dyDescent="0.2">
      <c r="B6" s="7" t="s">
        <v>12</v>
      </c>
      <c r="C6" s="8"/>
      <c r="D6" s="8"/>
      <c r="E6" s="9"/>
      <c r="F6" s="9"/>
      <c r="G6" s="6"/>
      <c r="H6" s="6"/>
      <c r="I6" s="6"/>
      <c r="J6" s="6"/>
      <c r="K6" s="6"/>
      <c r="L6" s="6"/>
      <c r="M6" s="6"/>
    </row>
    <row r="7" spans="2:25" x14ac:dyDescent="0.2">
      <c r="B7" s="10" t="s">
        <v>13</v>
      </c>
      <c r="C7" s="11"/>
      <c r="D7" s="11"/>
      <c r="E7" s="12">
        <v>25000000</v>
      </c>
      <c r="F7" s="12">
        <f t="shared" ref="F7:L7" si="0">E10</f>
        <v>22560000</v>
      </c>
      <c r="G7" s="12">
        <f t="shared" si="0"/>
        <v>20355000</v>
      </c>
      <c r="H7" s="12">
        <f t="shared" si="0"/>
        <v>23605000</v>
      </c>
      <c r="I7" s="12">
        <f t="shared" si="0"/>
        <v>26605000</v>
      </c>
      <c r="J7" s="12">
        <f t="shared" si="0"/>
        <v>29355000</v>
      </c>
      <c r="K7" s="12">
        <f t="shared" si="0"/>
        <v>26855000</v>
      </c>
      <c r="L7" s="12">
        <f t="shared" si="0"/>
        <v>24355000</v>
      </c>
      <c r="M7" s="12"/>
    </row>
    <row r="8" spans="2:25" x14ac:dyDescent="0.2">
      <c r="C8" s="13" t="s">
        <v>14</v>
      </c>
      <c r="D8" s="14"/>
      <c r="E8">
        <v>0</v>
      </c>
      <c r="F8">
        <v>0</v>
      </c>
      <c r="G8" s="15">
        <f>E67</f>
        <v>5000000</v>
      </c>
      <c r="H8" s="15">
        <f>E91</f>
        <v>5000000</v>
      </c>
      <c r="I8" s="15">
        <f>E116</f>
        <v>5000000</v>
      </c>
      <c r="J8" s="15">
        <v>0</v>
      </c>
      <c r="K8" s="15">
        <v>0</v>
      </c>
      <c r="L8" s="15">
        <v>0</v>
      </c>
    </row>
    <row r="9" spans="2:25" ht="15" x14ac:dyDescent="0.35">
      <c r="C9" s="14" t="s">
        <v>15</v>
      </c>
      <c r="D9" s="14"/>
      <c r="E9" s="16">
        <v>2440000</v>
      </c>
      <c r="F9" s="17">
        <f>R53</f>
        <v>2205000</v>
      </c>
      <c r="G9" s="17">
        <f>R54</f>
        <v>1750000</v>
      </c>
      <c r="H9" s="17">
        <f>R55+E69</f>
        <v>2000000</v>
      </c>
      <c r="I9" s="17">
        <f>R56+E70+E93</f>
        <v>2250000</v>
      </c>
      <c r="J9" s="17">
        <f>R57+E71+E94+E118</f>
        <v>2500000</v>
      </c>
      <c r="K9" s="17">
        <f>R58+E72+E95+E119</f>
        <v>2500000</v>
      </c>
      <c r="L9" s="17">
        <f>R59+E73+E96+E120</f>
        <v>2500000</v>
      </c>
    </row>
    <row r="10" spans="2:25" x14ac:dyDescent="0.2">
      <c r="B10" s="18" t="s">
        <v>16</v>
      </c>
      <c r="E10" s="12">
        <f>E7+E8-E9</f>
        <v>22560000</v>
      </c>
      <c r="F10" s="12">
        <f t="shared" ref="F10:L10" si="1">F7+F8-F9</f>
        <v>20355000</v>
      </c>
      <c r="G10" s="12">
        <f>G7+G8-G9</f>
        <v>23605000</v>
      </c>
      <c r="H10" s="12">
        <f>H7+H8-H9</f>
        <v>26605000</v>
      </c>
      <c r="I10" s="12">
        <f>I7+I8-I9</f>
        <v>29355000</v>
      </c>
      <c r="J10" s="12">
        <f>J7+J8-J9</f>
        <v>26855000</v>
      </c>
      <c r="K10" s="12">
        <f t="shared" si="1"/>
        <v>24355000</v>
      </c>
      <c r="L10" s="12">
        <f t="shared" si="1"/>
        <v>21855000</v>
      </c>
      <c r="M10" s="12"/>
      <c r="N10" s="12"/>
      <c r="O10" s="12"/>
      <c r="P10" s="12"/>
      <c r="Q10" s="12"/>
    </row>
    <row r="12" spans="2:25" x14ac:dyDescent="0.2">
      <c r="B12" s="19"/>
    </row>
    <row r="13" spans="2:25" x14ac:dyDescent="0.2">
      <c r="B13" s="1" t="s">
        <v>17</v>
      </c>
      <c r="E13" s="12">
        <v>3496329</v>
      </c>
      <c r="F13" s="12">
        <f>U53</f>
        <v>3146848</v>
      </c>
      <c r="G13" s="12">
        <f>U54</f>
        <v>2591927</v>
      </c>
      <c r="H13" s="12">
        <f>U55</f>
        <v>2524053</v>
      </c>
      <c r="I13" s="12">
        <f>U56</f>
        <v>2454328.5</v>
      </c>
      <c r="J13" s="12">
        <f>U57</f>
        <v>2383839.5</v>
      </c>
      <c r="K13" s="12">
        <f>U58</f>
        <v>2312890</v>
      </c>
      <c r="L13" s="12">
        <f>U59</f>
        <v>2239398</v>
      </c>
    </row>
    <row r="14" spans="2:25" x14ac:dyDescent="0.2">
      <c r="C14" s="13" t="s">
        <v>18</v>
      </c>
      <c r="E14" s="20">
        <v>0</v>
      </c>
      <c r="F14" s="20">
        <v>0</v>
      </c>
      <c r="G14" s="21">
        <v>0</v>
      </c>
      <c r="H14" s="15">
        <f>G69</f>
        <v>500000</v>
      </c>
      <c r="I14" s="15">
        <f>G70+G93</f>
        <v>987500</v>
      </c>
      <c r="J14" s="15">
        <f>G71+G94+G118</f>
        <v>1462500</v>
      </c>
      <c r="K14" s="15">
        <f>G72+G95+G119</f>
        <v>1425000</v>
      </c>
      <c r="L14" s="15">
        <f>G73+G96+G120</f>
        <v>1387500</v>
      </c>
    </row>
    <row r="15" spans="2:25" x14ac:dyDescent="0.2">
      <c r="B15" s="18" t="s">
        <v>19</v>
      </c>
      <c r="E15" s="22">
        <f>E13+E14</f>
        <v>3496329</v>
      </c>
      <c r="F15" s="22">
        <f t="shared" ref="F15:L15" si="2">F13+F14</f>
        <v>3146848</v>
      </c>
      <c r="G15" s="22">
        <f t="shared" si="2"/>
        <v>2591927</v>
      </c>
      <c r="H15" s="22">
        <f t="shared" si="2"/>
        <v>3024053</v>
      </c>
      <c r="I15" s="22">
        <f t="shared" si="2"/>
        <v>3441828.5</v>
      </c>
      <c r="J15" s="22">
        <f t="shared" si="2"/>
        <v>3846339.5</v>
      </c>
      <c r="K15" s="22">
        <f t="shared" si="2"/>
        <v>3737890</v>
      </c>
      <c r="L15" s="22">
        <f t="shared" si="2"/>
        <v>3626898</v>
      </c>
    </row>
    <row r="16" spans="2:25" x14ac:dyDescent="0.2">
      <c r="E16" s="22"/>
      <c r="F16" s="22"/>
      <c r="G16" s="22"/>
      <c r="H16" s="22"/>
      <c r="I16" s="22"/>
      <c r="J16" s="22"/>
      <c r="K16" s="22"/>
      <c r="L16" s="22"/>
      <c r="R16" t="s">
        <v>4</v>
      </c>
      <c r="S16" t="s">
        <v>5</v>
      </c>
      <c r="T16" t="s">
        <v>6</v>
      </c>
      <c r="U16" t="s">
        <v>7</v>
      </c>
      <c r="V16" t="s">
        <v>20</v>
      </c>
      <c r="W16" t="s">
        <v>9</v>
      </c>
      <c r="X16" t="s">
        <v>10</v>
      </c>
      <c r="Y16" t="s">
        <v>11</v>
      </c>
    </row>
    <row r="17" spans="2:134" x14ac:dyDescent="0.2">
      <c r="R17">
        <v>80862243</v>
      </c>
      <c r="S17" s="22">
        <f t="shared" ref="S17:Y17" si="3">F24</f>
        <v>85015673</v>
      </c>
      <c r="T17" s="22">
        <f t="shared" si="3"/>
        <v>89934488</v>
      </c>
      <c r="U17" s="22">
        <f t="shared" si="3"/>
        <v>94758449.86999999</v>
      </c>
      <c r="V17" s="22">
        <f t="shared" si="3"/>
        <v>101016189.98345</v>
      </c>
      <c r="W17" s="22">
        <f t="shared" si="3"/>
        <v>107648732.73326075</v>
      </c>
      <c r="X17" s="22">
        <f t="shared" si="3"/>
        <v>114182514.72511722</v>
      </c>
      <c r="Y17" s="22">
        <f t="shared" si="3"/>
        <v>121155870.0350012</v>
      </c>
    </row>
    <row r="18" spans="2:134" x14ac:dyDescent="0.2">
      <c r="B18" s="2" t="s">
        <v>21</v>
      </c>
      <c r="E18" s="23"/>
      <c r="F18" s="24">
        <f>F15-E15</f>
        <v>-349481</v>
      </c>
      <c r="G18" s="24">
        <f t="shared" ref="G18:L18" si="4">G15-F15</f>
        <v>-554921</v>
      </c>
      <c r="H18" s="24">
        <f t="shared" si="4"/>
        <v>432126</v>
      </c>
      <c r="I18" s="24">
        <f t="shared" si="4"/>
        <v>417775.5</v>
      </c>
      <c r="J18" s="24">
        <f t="shared" si="4"/>
        <v>404511</v>
      </c>
      <c r="K18" s="24">
        <f t="shared" si="4"/>
        <v>-108449.5</v>
      </c>
      <c r="L18" s="24">
        <f t="shared" si="4"/>
        <v>-110992</v>
      </c>
      <c r="S18" s="25">
        <f>S17*0.76</f>
        <v>64611911.480000004</v>
      </c>
      <c r="T18" s="25">
        <f>T17*0.76</f>
        <v>68350210.879999995</v>
      </c>
    </row>
    <row r="19" spans="2:134" x14ac:dyDescent="0.2">
      <c r="B19" s="2"/>
      <c r="S19" s="25"/>
      <c r="T19" s="25">
        <v>50</v>
      </c>
    </row>
    <row r="20" spans="2:134" x14ac:dyDescent="0.2">
      <c r="B20" s="2"/>
      <c r="E20" s="26"/>
      <c r="F20" s="22"/>
      <c r="G20" s="22"/>
      <c r="H20" s="22"/>
      <c r="I20" s="22"/>
      <c r="J20" s="22"/>
      <c r="K20" s="22"/>
      <c r="L20" s="22"/>
      <c r="R20">
        <v>62766434</v>
      </c>
      <c r="S20" s="22">
        <f>R20+F18</f>
        <v>62416953</v>
      </c>
      <c r="T20" s="22">
        <f>S20+G18</f>
        <v>61862032</v>
      </c>
      <c r="U20" s="22">
        <f>T20+H18</f>
        <v>62294158</v>
      </c>
      <c r="V20" s="22">
        <f>U20+I18</f>
        <v>62711933.5</v>
      </c>
      <c r="W20" s="22">
        <f>V20-J18</f>
        <v>62307422.5</v>
      </c>
      <c r="X20" s="22">
        <f>W20+K18</f>
        <v>62198973</v>
      </c>
      <c r="Y20" s="22">
        <f>X20+L18</f>
        <v>62087981</v>
      </c>
    </row>
    <row r="21" spans="2:134" x14ac:dyDescent="0.2">
      <c r="B21" s="27" t="s">
        <v>22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>
        <f>S20-R20</f>
        <v>-349481</v>
      </c>
      <c r="T21" s="22">
        <f>T20-S20</f>
        <v>-554921</v>
      </c>
      <c r="U21" s="22">
        <f>U20-T20</f>
        <v>432126</v>
      </c>
      <c r="V21" s="22">
        <f>V20-U20</f>
        <v>417775.5</v>
      </c>
      <c r="W21" s="22">
        <f>V20-W20</f>
        <v>404511</v>
      </c>
      <c r="X21" s="22">
        <f>X20-W20</f>
        <v>-108449.5</v>
      </c>
      <c r="Y21" s="22">
        <f>Y20-X20</f>
        <v>-110992</v>
      </c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</row>
    <row r="22" spans="2:134" x14ac:dyDescent="0.2">
      <c r="B22" s="27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</row>
    <row r="23" spans="2:134" ht="14.25" x14ac:dyDescent="0.2">
      <c r="B23" s="7" t="s">
        <v>23</v>
      </c>
      <c r="C23" s="8"/>
      <c r="D23" s="8"/>
      <c r="E23" s="9"/>
      <c r="F23" s="9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</row>
    <row r="24" spans="2:134" x14ac:dyDescent="0.2">
      <c r="B24" s="28" t="s">
        <v>24</v>
      </c>
      <c r="C24" s="11"/>
      <c r="E24" s="22">
        <f>E157</f>
        <v>80758233</v>
      </c>
      <c r="F24" s="22">
        <f t="shared" ref="F24:L24" si="5">F157</f>
        <v>85015673</v>
      </c>
      <c r="G24" s="22">
        <f t="shared" si="5"/>
        <v>89934488</v>
      </c>
      <c r="H24" s="22">
        <f t="shared" si="5"/>
        <v>94758449.86999999</v>
      </c>
      <c r="I24" s="22">
        <f t="shared" si="5"/>
        <v>101016189.98345</v>
      </c>
      <c r="J24" s="22">
        <f t="shared" si="5"/>
        <v>107648732.73326075</v>
      </c>
      <c r="K24" s="22">
        <f t="shared" si="5"/>
        <v>114182514.72511722</v>
      </c>
      <c r="L24" s="22">
        <f t="shared" si="5"/>
        <v>121155870.0350012</v>
      </c>
      <c r="M24" s="22"/>
      <c r="N24" s="22"/>
      <c r="O24" s="22"/>
      <c r="P24" s="22"/>
      <c r="Q24" s="22"/>
      <c r="R24" s="22">
        <f t="shared" ref="R24:Y24" si="6">E28</f>
        <v>1723104896</v>
      </c>
      <c r="S24" s="22">
        <f t="shared" si="6"/>
        <v>2496970521</v>
      </c>
      <c r="T24" s="22">
        <f t="shared" si="6"/>
        <v>2521940226.21</v>
      </c>
      <c r="U24" s="22">
        <f t="shared" si="6"/>
        <v>2547159628.4721003</v>
      </c>
      <c r="V24" s="22">
        <f t="shared" si="6"/>
        <v>2572631224.7568212</v>
      </c>
      <c r="W24" s="22">
        <f t="shared" si="6"/>
        <v>2598357537.0043893</v>
      </c>
      <c r="X24" s="22">
        <f t="shared" si="6"/>
        <v>2624341112.374433</v>
      </c>
      <c r="Y24" s="22">
        <f t="shared" si="6"/>
        <v>2650584523.4981775</v>
      </c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</row>
    <row r="25" spans="2:134" x14ac:dyDescent="0.2">
      <c r="B25" s="29" t="s">
        <v>25</v>
      </c>
      <c r="C25" s="30"/>
      <c r="D25" s="30"/>
      <c r="E25" s="31">
        <f>E15/E24</f>
        <v>4.3293777861633007E-2</v>
      </c>
      <c r="F25" s="31">
        <f>F15/F24</f>
        <v>3.7014916061418462E-2</v>
      </c>
      <c r="G25" s="31">
        <f t="shared" ref="G25:L25" si="7">G15/G24</f>
        <v>2.8820167408969959E-2</v>
      </c>
      <c r="H25" s="31">
        <f t="shared" si="7"/>
        <v>3.1913280600819521E-2</v>
      </c>
      <c r="I25" s="31">
        <f t="shared" si="7"/>
        <v>3.407204825844147E-2</v>
      </c>
      <c r="J25" s="31">
        <f t="shared" si="7"/>
        <v>3.5730467069507617E-2</v>
      </c>
      <c r="K25" s="31">
        <f t="shared" si="7"/>
        <v>3.2736098070694886E-2</v>
      </c>
      <c r="L25" s="31">
        <f t="shared" si="7"/>
        <v>2.9935800873306519E-2</v>
      </c>
    </row>
    <row r="26" spans="2:134" x14ac:dyDescent="0.2">
      <c r="B26" s="32"/>
    </row>
    <row r="27" spans="2:134" ht="14.25" x14ac:dyDescent="0.2">
      <c r="B27" s="7" t="s">
        <v>26</v>
      </c>
      <c r="C27" s="8"/>
      <c r="D27" s="8"/>
      <c r="E27" s="9"/>
      <c r="F27" s="33"/>
      <c r="G27" s="33"/>
      <c r="H27" s="33"/>
      <c r="I27" s="33"/>
      <c r="J27" s="33"/>
      <c r="K27" s="33"/>
      <c r="L27" s="33"/>
    </row>
    <row r="28" spans="2:134" x14ac:dyDescent="0.2">
      <c r="B28" s="11" t="s">
        <v>27</v>
      </c>
      <c r="E28" s="12">
        <v>1723104896</v>
      </c>
      <c r="F28" s="12">
        <v>2496970521</v>
      </c>
      <c r="G28" s="12">
        <f t="shared" ref="G28:L28" si="8">F28*$E$45</f>
        <v>2521940226.21</v>
      </c>
      <c r="H28" s="12">
        <f t="shared" si="8"/>
        <v>2547159628.4721003</v>
      </c>
      <c r="I28" s="12">
        <f t="shared" si="8"/>
        <v>2572631224.7568212</v>
      </c>
      <c r="J28" s="12">
        <f t="shared" si="8"/>
        <v>2598357537.0043893</v>
      </c>
      <c r="K28" s="12">
        <f t="shared" si="8"/>
        <v>2624341112.374433</v>
      </c>
      <c r="L28" s="12">
        <f t="shared" si="8"/>
        <v>2650584523.4981775</v>
      </c>
      <c r="Q28" t="s">
        <v>28</v>
      </c>
      <c r="R28" s="34">
        <f>R20/R24</f>
        <v>3.6426356947685208E-2</v>
      </c>
      <c r="S28" s="34">
        <f>S20/S24</f>
        <v>2.4997072442410305E-2</v>
      </c>
      <c r="T28" s="34">
        <f t="shared" ref="T28:Y28" si="9">T20/T24</f>
        <v>2.4529539343193296E-2</v>
      </c>
      <c r="U28" s="34">
        <f t="shared" si="9"/>
        <v>2.4456322761901975E-2</v>
      </c>
      <c r="V28" s="34">
        <f t="shared" si="9"/>
        <v>2.4376573251740682E-2</v>
      </c>
      <c r="W28" s="34">
        <f t="shared" si="9"/>
        <v>2.39795415421672E-2</v>
      </c>
      <c r="X28" s="34">
        <f t="shared" si="9"/>
        <v>2.3700795870901115E-2</v>
      </c>
      <c r="Y28" s="34">
        <f t="shared" si="9"/>
        <v>2.3424259988531804E-2</v>
      </c>
    </row>
    <row r="29" spans="2:134" x14ac:dyDescent="0.2">
      <c r="B29" s="29" t="s">
        <v>29</v>
      </c>
      <c r="C29" s="30"/>
      <c r="D29" s="30"/>
      <c r="E29" s="31">
        <f t="shared" ref="E29:L29" si="10">E10/E28</f>
        <v>1.3092644593124063E-2</v>
      </c>
      <c r="F29" s="31">
        <f t="shared" si="10"/>
        <v>8.1518783777423699E-3</v>
      </c>
      <c r="G29" s="31">
        <f t="shared" si="10"/>
        <v>9.3598570476326696E-3</v>
      </c>
      <c r="H29" s="31">
        <f t="shared" si="10"/>
        <v>1.0444967681887634E-2</v>
      </c>
      <c r="I29" s="31">
        <f t="shared" si="10"/>
        <v>1.1410496660971995E-2</v>
      </c>
      <c r="J29" s="31">
        <f t="shared" si="10"/>
        <v>1.0335375181261914E-2</v>
      </c>
      <c r="K29" s="31">
        <f t="shared" si="10"/>
        <v>9.2804246693236666E-3</v>
      </c>
      <c r="L29" s="31">
        <f t="shared" si="10"/>
        <v>8.2453510937867767E-3</v>
      </c>
    </row>
    <row r="30" spans="2:134" x14ac:dyDescent="0.2">
      <c r="B30" s="32"/>
    </row>
    <row r="31" spans="2:134" ht="14.25" x14ac:dyDescent="0.2">
      <c r="B31" s="7" t="s">
        <v>30</v>
      </c>
      <c r="C31" s="8"/>
      <c r="D31" s="8"/>
      <c r="E31" s="9"/>
      <c r="F31" s="7"/>
      <c r="G31" s="35"/>
      <c r="H31" s="35"/>
      <c r="I31" s="35"/>
      <c r="J31" s="35"/>
      <c r="K31" s="35"/>
      <c r="L31" s="35"/>
    </row>
    <row r="32" spans="2:134" x14ac:dyDescent="0.2">
      <c r="B32" s="36" t="s">
        <v>31</v>
      </c>
      <c r="E32" s="37"/>
      <c r="F32" s="37"/>
      <c r="G32" s="37"/>
      <c r="H32" s="37"/>
      <c r="I32" s="37"/>
      <c r="J32" s="37"/>
      <c r="K32" s="37"/>
      <c r="L32" s="37"/>
    </row>
    <row r="33" spans="2:20" x14ac:dyDescent="0.2">
      <c r="B33" s="38" t="s">
        <v>32</v>
      </c>
      <c r="C33" s="30"/>
      <c r="E33" s="39">
        <f>E10/29208</f>
        <v>772.39112571898113</v>
      </c>
      <c r="F33" s="39">
        <f t="shared" ref="F33:L33" si="11">F10/29208</f>
        <v>696.89811010682001</v>
      </c>
      <c r="G33" s="39">
        <f t="shared" si="11"/>
        <v>808.16899479594633</v>
      </c>
      <c r="H33" s="39">
        <f t="shared" si="11"/>
        <v>910.88058066283213</v>
      </c>
      <c r="I33" s="39">
        <f t="shared" si="11"/>
        <v>1005.0328677074774</v>
      </c>
      <c r="J33" s="39">
        <f t="shared" si="11"/>
        <v>919.43987948507254</v>
      </c>
      <c r="K33" s="39">
        <f t="shared" si="11"/>
        <v>833.84689126266778</v>
      </c>
      <c r="L33" s="39">
        <f t="shared" si="11"/>
        <v>748.25390304026291</v>
      </c>
    </row>
    <row r="34" spans="2:20" x14ac:dyDescent="0.2">
      <c r="E34" s="40"/>
      <c r="F34" s="40"/>
      <c r="G34" s="40"/>
      <c r="H34" s="40"/>
      <c r="I34" s="40"/>
      <c r="J34" s="40"/>
      <c r="K34" s="40"/>
      <c r="L34" s="40"/>
    </row>
    <row r="35" spans="2:20" x14ac:dyDescent="0.2">
      <c r="B35" s="41" t="s">
        <v>33</v>
      </c>
      <c r="D35" s="12"/>
      <c r="E35" s="12"/>
    </row>
    <row r="36" spans="2:20" x14ac:dyDescent="0.2">
      <c r="C36" t="s">
        <v>34</v>
      </c>
      <c r="E36" s="12">
        <v>106155</v>
      </c>
      <c r="F36" s="12">
        <v>167120</v>
      </c>
      <c r="G36" s="12">
        <v>167120</v>
      </c>
      <c r="H36" s="12">
        <v>167120</v>
      </c>
      <c r="I36" s="12">
        <v>167120</v>
      </c>
      <c r="J36" s="12">
        <v>167120</v>
      </c>
      <c r="K36" s="12">
        <v>167120</v>
      </c>
      <c r="L36" s="12">
        <v>167120</v>
      </c>
    </row>
    <row r="37" spans="2:20" x14ac:dyDescent="0.2">
      <c r="C37" t="s">
        <v>35</v>
      </c>
      <c r="E37" s="42">
        <f>E165</f>
        <v>36.426356947685207</v>
      </c>
      <c r="F37" s="42">
        <f t="shared" ref="F37:L37" si="12">F165</f>
        <v>25.763570878776903</v>
      </c>
      <c r="G37" s="42">
        <f t="shared" si="12"/>
        <v>26.909517850295664</v>
      </c>
      <c r="H37" s="42">
        <f t="shared" si="12"/>
        <v>28.298041957357857</v>
      </c>
      <c r="I37" s="42">
        <f t="shared" si="12"/>
        <v>29.86813110980777</v>
      </c>
      <c r="J37" s="42">
        <f t="shared" si="12"/>
        <v>31.514078507480786</v>
      </c>
      <c r="K37" s="42">
        <f t="shared" si="12"/>
        <v>33.095879053852769</v>
      </c>
      <c r="L37" s="42">
        <f t="shared" si="12"/>
        <v>34.769416636421944</v>
      </c>
      <c r="M37" s="43"/>
      <c r="N37" s="43"/>
      <c r="O37" s="43"/>
      <c r="P37" s="43"/>
      <c r="Q37" s="43"/>
      <c r="R37" s="43"/>
    </row>
    <row r="38" spans="2:20" x14ac:dyDescent="0.2">
      <c r="C38" t="s">
        <v>36</v>
      </c>
      <c r="E38" s="12">
        <f>E36*E37/1000</f>
        <v>3866.8399217815231</v>
      </c>
      <c r="F38" s="12">
        <f t="shared" ref="F38:L38" si="13">F36*F37/1000</f>
        <v>4305.6079652611961</v>
      </c>
      <c r="G38" s="12">
        <f t="shared" si="13"/>
        <v>4497.1186231414113</v>
      </c>
      <c r="H38" s="12">
        <f t="shared" si="13"/>
        <v>4729.1687719136453</v>
      </c>
      <c r="I38" s="12">
        <f t="shared" si="13"/>
        <v>4991.5620710710746</v>
      </c>
      <c r="J38" s="12">
        <f t="shared" si="13"/>
        <v>5266.6328001701886</v>
      </c>
      <c r="K38" s="12">
        <f t="shared" si="13"/>
        <v>5530.9833074798753</v>
      </c>
      <c r="L38" s="12">
        <f t="shared" si="13"/>
        <v>5810.6649082788354</v>
      </c>
    </row>
    <row r="40" spans="2:20" x14ac:dyDescent="0.2">
      <c r="C40" t="s">
        <v>37</v>
      </c>
      <c r="F40" s="12">
        <f t="shared" ref="F40:L40" si="14">F38-E38</f>
        <v>438.768043479673</v>
      </c>
      <c r="G40" s="12">
        <f t="shared" si="14"/>
        <v>191.51065788021515</v>
      </c>
      <c r="H40" s="12">
        <f t="shared" si="14"/>
        <v>232.05014877223402</v>
      </c>
      <c r="I40" s="12">
        <f t="shared" si="14"/>
        <v>262.39329915742928</v>
      </c>
      <c r="J40" s="12">
        <f t="shared" si="14"/>
        <v>275.07072909911403</v>
      </c>
      <c r="K40" s="12">
        <f t="shared" si="14"/>
        <v>264.35050730968669</v>
      </c>
      <c r="L40" s="12">
        <f t="shared" si="14"/>
        <v>279.68160079896006</v>
      </c>
    </row>
    <row r="41" spans="2:20" x14ac:dyDescent="0.2">
      <c r="E41" t="s">
        <v>38</v>
      </c>
      <c r="F41" s="44"/>
      <c r="G41" s="22">
        <f>G40+F40</f>
        <v>630.27870135988815</v>
      </c>
      <c r="H41" s="22">
        <f>G41+H40</f>
        <v>862.32885013212217</v>
      </c>
      <c r="I41" s="22">
        <f>H41+I40</f>
        <v>1124.7221492895515</v>
      </c>
      <c r="J41" s="22">
        <f>I41+J40</f>
        <v>1399.7928783886655</v>
      </c>
      <c r="K41" s="22">
        <f>J41+K40</f>
        <v>1664.1433856983522</v>
      </c>
      <c r="L41" s="22">
        <f>K41+L40</f>
        <v>1943.8249864973122</v>
      </c>
    </row>
    <row r="42" spans="2:20" x14ac:dyDescent="0.2">
      <c r="F42" s="44"/>
      <c r="G42" s="44"/>
      <c r="H42" s="44"/>
      <c r="I42" s="44"/>
      <c r="J42" s="44"/>
      <c r="K42" s="44"/>
      <c r="L42" s="44"/>
    </row>
    <row r="43" spans="2:20" x14ac:dyDescent="0.2">
      <c r="B43" s="45" t="s">
        <v>39</v>
      </c>
    </row>
    <row r="44" spans="2:20" x14ac:dyDescent="0.2">
      <c r="B44" s="46" t="s">
        <v>40</v>
      </c>
      <c r="E44" s="47">
        <v>0</v>
      </c>
    </row>
    <row r="45" spans="2:20" x14ac:dyDescent="0.2">
      <c r="B45" s="48" t="s">
        <v>41</v>
      </c>
      <c r="E45" s="49">
        <v>1.01</v>
      </c>
      <c r="F45" s="50"/>
      <c r="G45" s="50"/>
      <c r="R45" s="30" t="s">
        <v>42</v>
      </c>
    </row>
    <row r="46" spans="2:20" x14ac:dyDescent="0.2">
      <c r="B46" s="51" t="s">
        <v>43</v>
      </c>
      <c r="E46">
        <v>20</v>
      </c>
      <c r="R46" s="30"/>
    </row>
    <row r="47" spans="2:20" x14ac:dyDescent="0.2">
      <c r="B47" s="51" t="s">
        <v>44</v>
      </c>
      <c r="E47">
        <v>0.05</v>
      </c>
      <c r="Q47" s="30"/>
      <c r="R47" s="30" t="s">
        <v>45</v>
      </c>
      <c r="S47" s="30"/>
      <c r="T47" s="30"/>
    </row>
    <row r="48" spans="2:20" x14ac:dyDescent="0.2">
      <c r="B48" s="51"/>
    </row>
    <row r="49" spans="2:22" x14ac:dyDescent="0.2">
      <c r="B49" s="51"/>
      <c r="P49" s="3" t="s">
        <v>46</v>
      </c>
      <c r="Q49" s="3"/>
      <c r="R49" s="3" t="s">
        <v>47</v>
      </c>
      <c r="S49" s="3"/>
      <c r="T49" s="3" t="s">
        <v>48</v>
      </c>
      <c r="U49" s="3" t="s">
        <v>49</v>
      </c>
      <c r="V49" s="3" t="s">
        <v>50</v>
      </c>
    </row>
    <row r="50" spans="2:22" x14ac:dyDescent="0.2">
      <c r="B50" s="51"/>
      <c r="P50" s="3" t="s">
        <v>51</v>
      </c>
      <c r="V50" s="3" t="s">
        <v>52</v>
      </c>
    </row>
    <row r="51" spans="2:22" x14ac:dyDescent="0.2">
      <c r="B51" s="51"/>
      <c r="P51" s="3"/>
    </row>
    <row r="52" spans="2:22" x14ac:dyDescent="0.2">
      <c r="B52" s="51"/>
      <c r="P52" s="52" t="s">
        <v>53</v>
      </c>
      <c r="R52" s="50"/>
      <c r="S52" s="50"/>
      <c r="T52" s="50"/>
      <c r="U52" s="50"/>
    </row>
    <row r="53" spans="2:22" x14ac:dyDescent="0.2">
      <c r="B53" s="51"/>
      <c r="P53" s="52" t="s">
        <v>54</v>
      </c>
      <c r="R53" s="53">
        <v>2205000</v>
      </c>
      <c r="S53" s="53">
        <v>941848</v>
      </c>
      <c r="T53" s="54"/>
      <c r="U53" s="53">
        <f t="shared" ref="U53:U71" si="15">R53+S53</f>
        <v>3146848</v>
      </c>
      <c r="V53" s="55">
        <f t="shared" ref="V53:V70" si="16">U53-U52</f>
        <v>3146848</v>
      </c>
    </row>
    <row r="54" spans="2:22" x14ac:dyDescent="0.2">
      <c r="B54" s="51"/>
      <c r="P54" s="52" t="s">
        <v>55</v>
      </c>
      <c r="R54" s="56">
        <v>1750000</v>
      </c>
      <c r="S54" s="56">
        <v>841927</v>
      </c>
      <c r="T54" s="11"/>
      <c r="U54" s="56">
        <f t="shared" si="15"/>
        <v>2591927</v>
      </c>
      <c r="V54" s="57">
        <f t="shared" si="16"/>
        <v>-554921</v>
      </c>
    </row>
    <row r="55" spans="2:22" x14ac:dyDescent="0.2">
      <c r="B55" s="51"/>
      <c r="P55" s="52" t="s">
        <v>56</v>
      </c>
      <c r="R55" s="56">
        <v>1750000</v>
      </c>
      <c r="S55" s="56">
        <v>774053</v>
      </c>
      <c r="T55" s="11"/>
      <c r="U55" s="56">
        <f t="shared" si="15"/>
        <v>2524053</v>
      </c>
      <c r="V55" s="57">
        <f t="shared" si="16"/>
        <v>-67874</v>
      </c>
    </row>
    <row r="56" spans="2:22" x14ac:dyDescent="0.2">
      <c r="B56" s="51"/>
      <c r="P56" s="52" t="s">
        <v>57</v>
      </c>
      <c r="R56" s="56">
        <v>1750000</v>
      </c>
      <c r="S56" s="56">
        <v>704328.5</v>
      </c>
      <c r="T56" s="11"/>
      <c r="U56" s="56">
        <f t="shared" si="15"/>
        <v>2454328.5</v>
      </c>
      <c r="V56" s="57">
        <f t="shared" si="16"/>
        <v>-69724.5</v>
      </c>
    </row>
    <row r="57" spans="2:22" x14ac:dyDescent="0.2">
      <c r="B57" s="51"/>
      <c r="P57" s="52" t="s">
        <v>58</v>
      </c>
      <c r="R57" s="56">
        <v>1750000</v>
      </c>
      <c r="S57" s="56">
        <v>633839.5</v>
      </c>
      <c r="T57" s="11"/>
      <c r="U57" s="56">
        <f t="shared" si="15"/>
        <v>2383839.5</v>
      </c>
      <c r="V57" s="57">
        <f t="shared" si="16"/>
        <v>-70489</v>
      </c>
    </row>
    <row r="58" spans="2:22" x14ac:dyDescent="0.2">
      <c r="B58" s="51"/>
      <c r="P58" s="52" t="s">
        <v>59</v>
      </c>
      <c r="R58" s="56">
        <v>1750000</v>
      </c>
      <c r="S58" s="56">
        <v>562890</v>
      </c>
      <c r="T58" s="11"/>
      <c r="U58" s="56">
        <f t="shared" si="15"/>
        <v>2312890</v>
      </c>
      <c r="V58" s="57">
        <f t="shared" si="16"/>
        <v>-70949.5</v>
      </c>
    </row>
    <row r="59" spans="2:22" x14ac:dyDescent="0.2">
      <c r="B59" s="51"/>
      <c r="P59" s="52" t="s">
        <v>60</v>
      </c>
      <c r="R59" s="56">
        <v>1750000</v>
      </c>
      <c r="S59" s="56">
        <v>489398</v>
      </c>
      <c r="T59" s="11"/>
      <c r="U59" s="56">
        <f t="shared" si="15"/>
        <v>2239398</v>
      </c>
      <c r="V59" s="57">
        <f t="shared" si="16"/>
        <v>-73492</v>
      </c>
    </row>
    <row r="60" spans="2:22" x14ac:dyDescent="0.2">
      <c r="B60" s="51"/>
      <c r="P60" s="52" t="s">
        <v>61</v>
      </c>
      <c r="R60" s="56">
        <v>1750000</v>
      </c>
      <c r="S60" s="56">
        <v>415472</v>
      </c>
      <c r="T60" s="11"/>
      <c r="U60" s="56">
        <f t="shared" si="15"/>
        <v>2165472</v>
      </c>
      <c r="V60" s="57">
        <f t="shared" si="16"/>
        <v>-73926</v>
      </c>
    </row>
    <row r="61" spans="2:22" x14ac:dyDescent="0.2">
      <c r="B61" s="51" t="s">
        <v>62</v>
      </c>
      <c r="C61" t="s">
        <v>63</v>
      </c>
      <c r="D61" s="50">
        <v>15000000</v>
      </c>
      <c r="P61" s="52" t="s">
        <v>64</v>
      </c>
      <c r="R61" s="56">
        <v>1350000</v>
      </c>
      <c r="S61" s="56">
        <v>339529</v>
      </c>
      <c r="T61" s="11"/>
      <c r="U61" s="56">
        <f t="shared" si="15"/>
        <v>1689529</v>
      </c>
      <c r="V61" s="57">
        <f t="shared" si="16"/>
        <v>-475943</v>
      </c>
    </row>
    <row r="62" spans="2:22" x14ac:dyDescent="0.2">
      <c r="B62" s="51"/>
      <c r="P62" s="52" t="s">
        <v>65</v>
      </c>
      <c r="R62" s="56">
        <v>950000</v>
      </c>
      <c r="S62" s="56">
        <v>283432</v>
      </c>
      <c r="T62" s="11"/>
      <c r="U62" s="56">
        <f t="shared" si="15"/>
        <v>1233432</v>
      </c>
      <c r="V62" s="57">
        <f t="shared" si="16"/>
        <v>-456097</v>
      </c>
    </row>
    <row r="63" spans="2:22" x14ac:dyDescent="0.2">
      <c r="B63" s="51"/>
      <c r="P63" s="52" t="s">
        <v>66</v>
      </c>
      <c r="R63" s="56">
        <v>950000</v>
      </c>
      <c r="S63" s="56">
        <v>246430</v>
      </c>
      <c r="T63" s="11"/>
      <c r="U63" s="56">
        <f t="shared" si="15"/>
        <v>1196430</v>
      </c>
      <c r="V63" s="57">
        <f t="shared" si="16"/>
        <v>-37002</v>
      </c>
    </row>
    <row r="64" spans="2:22" x14ac:dyDescent="0.2">
      <c r="B64" s="51"/>
      <c r="P64" s="52" t="s">
        <v>67</v>
      </c>
      <c r="R64" s="56">
        <v>950000</v>
      </c>
      <c r="S64" s="56">
        <v>208992</v>
      </c>
      <c r="T64" s="11"/>
      <c r="U64" s="56">
        <f t="shared" si="15"/>
        <v>1158992</v>
      </c>
      <c r="V64" s="57">
        <f t="shared" si="16"/>
        <v>-37438</v>
      </c>
    </row>
    <row r="65" spans="2:22" x14ac:dyDescent="0.2">
      <c r="B65" s="51"/>
      <c r="P65" s="52" t="s">
        <v>68</v>
      </c>
      <c r="R65" s="56">
        <v>620000</v>
      </c>
      <c r="S65" s="56">
        <v>171336</v>
      </c>
      <c r="T65" s="11"/>
      <c r="U65" s="56">
        <f t="shared" si="15"/>
        <v>791336</v>
      </c>
      <c r="V65" s="57">
        <f t="shared" si="16"/>
        <v>-367656</v>
      </c>
    </row>
    <row r="66" spans="2:22" x14ac:dyDescent="0.2">
      <c r="B66" s="51"/>
      <c r="P66" s="52" t="s">
        <v>69</v>
      </c>
      <c r="R66" s="56">
        <v>620000</v>
      </c>
      <c r="S66" s="56">
        <v>144796</v>
      </c>
      <c r="T66" s="11"/>
      <c r="U66" s="56">
        <f t="shared" si="15"/>
        <v>764796</v>
      </c>
      <c r="V66" s="57">
        <f t="shared" si="16"/>
        <v>-26540</v>
      </c>
    </row>
    <row r="67" spans="2:22" x14ac:dyDescent="0.2">
      <c r="C67" s="3" t="s">
        <v>70</v>
      </c>
      <c r="D67" s="3">
        <f>E46</f>
        <v>20</v>
      </c>
      <c r="E67" s="58">
        <v>5000000</v>
      </c>
      <c r="P67" s="52" t="s">
        <v>71</v>
      </c>
      <c r="Q67" s="30"/>
      <c r="R67" s="56">
        <v>620000</v>
      </c>
      <c r="S67" s="56">
        <v>118040</v>
      </c>
      <c r="T67" s="11"/>
      <c r="U67" s="56">
        <f t="shared" si="15"/>
        <v>738040</v>
      </c>
      <c r="V67" s="57">
        <f t="shared" si="16"/>
        <v>-26756</v>
      </c>
    </row>
    <row r="68" spans="2:22" x14ac:dyDescent="0.2">
      <c r="C68" s="6" t="s">
        <v>6</v>
      </c>
      <c r="D68" s="3" t="s">
        <v>72</v>
      </c>
      <c r="E68" s="3" t="s">
        <v>73</v>
      </c>
      <c r="F68" s="3" t="s">
        <v>48</v>
      </c>
      <c r="G68" s="3" t="s">
        <v>49</v>
      </c>
      <c r="H68" s="3" t="s">
        <v>74</v>
      </c>
      <c r="P68" s="52" t="s">
        <v>75</v>
      </c>
      <c r="Q68" s="30"/>
      <c r="R68" s="56">
        <v>620000</v>
      </c>
      <c r="S68" s="56">
        <v>91064</v>
      </c>
      <c r="T68" s="11"/>
      <c r="U68" s="56">
        <f t="shared" si="15"/>
        <v>711064</v>
      </c>
      <c r="V68" s="57">
        <f t="shared" si="16"/>
        <v>-26976</v>
      </c>
    </row>
    <row r="69" spans="2:22" x14ac:dyDescent="0.2">
      <c r="C69" s="59" t="s">
        <v>56</v>
      </c>
      <c r="D69" s="52" t="s">
        <v>76</v>
      </c>
      <c r="E69" s="50">
        <f>$E$67/$E$46</f>
        <v>250000</v>
      </c>
      <c r="F69" s="50">
        <f>E67*$E$47</f>
        <v>250000</v>
      </c>
      <c r="G69" s="50">
        <f>SUM(E69:F69)</f>
        <v>500000</v>
      </c>
      <c r="H69" s="50">
        <f>E67-E69</f>
        <v>4750000</v>
      </c>
      <c r="P69" s="52" t="s">
        <v>77</v>
      </c>
      <c r="R69" s="56">
        <v>620000</v>
      </c>
      <c r="S69" s="56">
        <v>63641</v>
      </c>
      <c r="T69" s="11"/>
      <c r="U69" s="56">
        <f t="shared" si="15"/>
        <v>683641</v>
      </c>
      <c r="V69" s="57">
        <f t="shared" si="16"/>
        <v>-27423</v>
      </c>
    </row>
    <row r="70" spans="2:22" x14ac:dyDescent="0.2">
      <c r="C70" s="59" t="s">
        <v>57</v>
      </c>
      <c r="D70" s="52" t="s">
        <v>78</v>
      </c>
      <c r="E70" s="50">
        <f t="shared" ref="E70:E88" si="17">$E$67/$E$46</f>
        <v>250000</v>
      </c>
      <c r="F70" s="50">
        <f>H69*$E$47</f>
        <v>237500</v>
      </c>
      <c r="G70" s="50">
        <f t="shared" ref="G70:G88" si="18">SUM(E70:F70)</f>
        <v>487500</v>
      </c>
      <c r="H70" s="50">
        <f t="shared" ref="H70:H88" si="19">SUM(H69-E70)</f>
        <v>4500000</v>
      </c>
      <c r="P70" s="52" t="s">
        <v>79</v>
      </c>
      <c r="R70" s="56">
        <v>620000</v>
      </c>
      <c r="S70" s="56">
        <v>35953</v>
      </c>
      <c r="T70" s="11"/>
      <c r="U70" s="56">
        <f t="shared" si="15"/>
        <v>655953</v>
      </c>
      <c r="V70" s="57">
        <f t="shared" si="16"/>
        <v>-27688</v>
      </c>
    </row>
    <row r="71" spans="2:22" x14ac:dyDescent="0.2">
      <c r="C71" s="59" t="s">
        <v>58</v>
      </c>
      <c r="D71" s="52" t="s">
        <v>80</v>
      </c>
      <c r="E71" s="50">
        <f t="shared" si="17"/>
        <v>250000</v>
      </c>
      <c r="F71" s="50">
        <f t="shared" ref="F71:F88" si="20">H70*$E$47</f>
        <v>225000</v>
      </c>
      <c r="G71" s="50">
        <f t="shared" si="18"/>
        <v>475000</v>
      </c>
      <c r="H71" s="50">
        <f t="shared" si="19"/>
        <v>4250000</v>
      </c>
      <c r="P71" s="52" t="s">
        <v>81</v>
      </c>
      <c r="R71" s="56">
        <v>185000</v>
      </c>
      <c r="S71" s="56">
        <v>7863</v>
      </c>
      <c r="T71" s="11"/>
      <c r="U71" s="56">
        <f t="shared" si="15"/>
        <v>192863</v>
      </c>
      <c r="V71" s="57"/>
    </row>
    <row r="72" spans="2:22" x14ac:dyDescent="0.2">
      <c r="C72" s="59" t="s">
        <v>59</v>
      </c>
      <c r="D72" s="52" t="s">
        <v>82</v>
      </c>
      <c r="E72" s="50">
        <f t="shared" si="17"/>
        <v>250000</v>
      </c>
      <c r="F72" s="50">
        <f t="shared" si="20"/>
        <v>212500</v>
      </c>
      <c r="G72" s="50">
        <f t="shared" si="18"/>
        <v>462500</v>
      </c>
      <c r="H72" s="50">
        <f t="shared" si="19"/>
        <v>4000000</v>
      </c>
      <c r="P72" s="52"/>
    </row>
    <row r="73" spans="2:22" x14ac:dyDescent="0.2">
      <c r="C73" s="59" t="s">
        <v>60</v>
      </c>
      <c r="D73" s="52" t="s">
        <v>83</v>
      </c>
      <c r="E73" s="50">
        <f t="shared" si="17"/>
        <v>250000</v>
      </c>
      <c r="F73" s="50">
        <f t="shared" si="20"/>
        <v>200000</v>
      </c>
      <c r="G73" s="50">
        <f t="shared" si="18"/>
        <v>450000</v>
      </c>
      <c r="H73" s="50">
        <f t="shared" si="19"/>
        <v>3750000</v>
      </c>
    </row>
    <row r="74" spans="2:22" x14ac:dyDescent="0.2">
      <c r="C74" s="59" t="s">
        <v>61</v>
      </c>
      <c r="D74" s="52" t="s">
        <v>84</v>
      </c>
      <c r="E74" s="50">
        <f t="shared" si="17"/>
        <v>250000</v>
      </c>
      <c r="F74" s="50">
        <f t="shared" si="20"/>
        <v>187500</v>
      </c>
      <c r="G74" s="50">
        <f t="shared" si="18"/>
        <v>437500</v>
      </c>
      <c r="H74" s="50">
        <f t="shared" si="19"/>
        <v>3500000</v>
      </c>
    </row>
    <row r="75" spans="2:22" x14ac:dyDescent="0.2">
      <c r="C75" s="59" t="s">
        <v>64</v>
      </c>
      <c r="D75" s="52" t="s">
        <v>85</v>
      </c>
      <c r="E75" s="50">
        <f t="shared" si="17"/>
        <v>250000</v>
      </c>
      <c r="F75" s="50">
        <f t="shared" si="20"/>
        <v>175000</v>
      </c>
      <c r="G75" s="50">
        <f t="shared" si="18"/>
        <v>425000</v>
      </c>
      <c r="H75" s="50">
        <f t="shared" si="19"/>
        <v>3250000</v>
      </c>
    </row>
    <row r="76" spans="2:22" x14ac:dyDescent="0.2">
      <c r="C76" s="59" t="s">
        <v>65</v>
      </c>
      <c r="D76" s="52" t="s">
        <v>86</v>
      </c>
      <c r="E76" s="50">
        <f t="shared" si="17"/>
        <v>250000</v>
      </c>
      <c r="F76" s="50">
        <f t="shared" si="20"/>
        <v>162500</v>
      </c>
      <c r="G76" s="50">
        <f t="shared" si="18"/>
        <v>412500</v>
      </c>
      <c r="H76" s="50">
        <f t="shared" si="19"/>
        <v>3000000</v>
      </c>
    </row>
    <row r="77" spans="2:22" x14ac:dyDescent="0.2">
      <c r="C77" s="59" t="s">
        <v>66</v>
      </c>
      <c r="D77" s="52" t="s">
        <v>87</v>
      </c>
      <c r="E77" s="50">
        <f t="shared" si="17"/>
        <v>250000</v>
      </c>
      <c r="F77" s="50">
        <f t="shared" si="20"/>
        <v>150000</v>
      </c>
      <c r="G77" s="50">
        <f t="shared" si="18"/>
        <v>400000</v>
      </c>
      <c r="H77" s="50">
        <f t="shared" si="19"/>
        <v>2750000</v>
      </c>
    </row>
    <row r="78" spans="2:22" x14ac:dyDescent="0.2">
      <c r="C78" s="59" t="s">
        <v>67</v>
      </c>
      <c r="D78" s="52" t="s">
        <v>88</v>
      </c>
      <c r="E78" s="50">
        <f t="shared" si="17"/>
        <v>250000</v>
      </c>
      <c r="F78" s="50">
        <f t="shared" si="20"/>
        <v>137500</v>
      </c>
      <c r="G78" s="50">
        <f t="shared" si="18"/>
        <v>387500</v>
      </c>
      <c r="H78" s="50">
        <f t="shared" si="19"/>
        <v>2500000</v>
      </c>
    </row>
    <row r="79" spans="2:22" x14ac:dyDescent="0.2">
      <c r="C79" s="59" t="s">
        <v>68</v>
      </c>
      <c r="D79" s="52" t="s">
        <v>89</v>
      </c>
      <c r="E79" s="50">
        <f t="shared" si="17"/>
        <v>250000</v>
      </c>
      <c r="F79" s="50">
        <f t="shared" si="20"/>
        <v>125000</v>
      </c>
      <c r="G79" s="50">
        <f t="shared" si="18"/>
        <v>375000</v>
      </c>
      <c r="H79" s="50">
        <f t="shared" si="19"/>
        <v>2250000</v>
      </c>
    </row>
    <row r="80" spans="2:22" x14ac:dyDescent="0.2">
      <c r="C80" s="59" t="s">
        <v>69</v>
      </c>
      <c r="D80" s="52" t="s">
        <v>90</v>
      </c>
      <c r="E80" s="50">
        <f t="shared" si="17"/>
        <v>250000</v>
      </c>
      <c r="F80" s="50">
        <f t="shared" si="20"/>
        <v>112500</v>
      </c>
      <c r="G80" s="50">
        <f t="shared" si="18"/>
        <v>362500</v>
      </c>
      <c r="H80" s="50">
        <f t="shared" si="19"/>
        <v>2000000</v>
      </c>
    </row>
    <row r="81" spans="3:8" x14ac:dyDescent="0.2">
      <c r="C81" s="59" t="s">
        <v>71</v>
      </c>
      <c r="D81" s="52" t="s">
        <v>91</v>
      </c>
      <c r="E81" s="50">
        <f t="shared" si="17"/>
        <v>250000</v>
      </c>
      <c r="F81" s="50">
        <f t="shared" si="20"/>
        <v>100000</v>
      </c>
      <c r="G81" s="50">
        <f t="shared" si="18"/>
        <v>350000</v>
      </c>
      <c r="H81" s="50">
        <f t="shared" si="19"/>
        <v>1750000</v>
      </c>
    </row>
    <row r="82" spans="3:8" x14ac:dyDescent="0.2">
      <c r="C82" s="59" t="s">
        <v>75</v>
      </c>
      <c r="D82" s="52" t="s">
        <v>92</v>
      </c>
      <c r="E82" s="50">
        <f t="shared" si="17"/>
        <v>250000</v>
      </c>
      <c r="F82" s="50">
        <f t="shared" si="20"/>
        <v>87500</v>
      </c>
      <c r="G82" s="50">
        <f t="shared" si="18"/>
        <v>337500</v>
      </c>
      <c r="H82" s="50">
        <f t="shared" si="19"/>
        <v>1500000</v>
      </c>
    </row>
    <row r="83" spans="3:8" x14ac:dyDescent="0.2">
      <c r="C83" s="59" t="s">
        <v>77</v>
      </c>
      <c r="D83" s="52" t="s">
        <v>93</v>
      </c>
      <c r="E83" s="50">
        <f t="shared" si="17"/>
        <v>250000</v>
      </c>
      <c r="F83" s="50">
        <f t="shared" si="20"/>
        <v>75000</v>
      </c>
      <c r="G83" s="50">
        <f t="shared" si="18"/>
        <v>325000</v>
      </c>
      <c r="H83" s="50">
        <f t="shared" si="19"/>
        <v>1250000</v>
      </c>
    </row>
    <row r="84" spans="3:8" x14ac:dyDescent="0.2">
      <c r="C84" s="59" t="s">
        <v>79</v>
      </c>
      <c r="D84" s="52" t="s">
        <v>94</v>
      </c>
      <c r="E84" s="50">
        <f t="shared" si="17"/>
        <v>250000</v>
      </c>
      <c r="F84" s="50">
        <f t="shared" si="20"/>
        <v>62500</v>
      </c>
      <c r="G84" s="50">
        <f t="shared" si="18"/>
        <v>312500</v>
      </c>
      <c r="H84" s="50">
        <f t="shared" si="19"/>
        <v>1000000</v>
      </c>
    </row>
    <row r="85" spans="3:8" x14ac:dyDescent="0.2">
      <c r="C85" s="59" t="s">
        <v>81</v>
      </c>
      <c r="D85" s="52" t="s">
        <v>95</v>
      </c>
      <c r="E85" s="50">
        <f t="shared" si="17"/>
        <v>250000</v>
      </c>
      <c r="F85" s="50">
        <f t="shared" si="20"/>
        <v>50000</v>
      </c>
      <c r="G85" s="50">
        <f t="shared" si="18"/>
        <v>300000</v>
      </c>
      <c r="H85" s="50">
        <f t="shared" si="19"/>
        <v>750000</v>
      </c>
    </row>
    <row r="86" spans="3:8" x14ac:dyDescent="0.2">
      <c r="C86" s="59" t="s">
        <v>96</v>
      </c>
      <c r="D86" s="52" t="s">
        <v>97</v>
      </c>
      <c r="E86" s="50">
        <f t="shared" si="17"/>
        <v>250000</v>
      </c>
      <c r="F86" s="50">
        <f t="shared" si="20"/>
        <v>37500</v>
      </c>
      <c r="G86" s="50">
        <f t="shared" si="18"/>
        <v>287500</v>
      </c>
      <c r="H86" s="50">
        <f t="shared" si="19"/>
        <v>500000</v>
      </c>
    </row>
    <row r="87" spans="3:8" x14ac:dyDescent="0.2">
      <c r="C87" s="59" t="s">
        <v>98</v>
      </c>
      <c r="D87" s="52" t="s">
        <v>99</v>
      </c>
      <c r="E87" s="50">
        <f t="shared" si="17"/>
        <v>250000</v>
      </c>
      <c r="F87" s="50">
        <f t="shared" si="20"/>
        <v>25000</v>
      </c>
      <c r="G87" s="50">
        <f t="shared" si="18"/>
        <v>275000</v>
      </c>
      <c r="H87" s="50">
        <f t="shared" si="19"/>
        <v>250000</v>
      </c>
    </row>
    <row r="88" spans="3:8" ht="15" x14ac:dyDescent="0.35">
      <c r="C88" s="59" t="s">
        <v>100</v>
      </c>
      <c r="D88" s="52" t="s">
        <v>101</v>
      </c>
      <c r="E88" s="50">
        <f t="shared" si="17"/>
        <v>250000</v>
      </c>
      <c r="F88" s="50">
        <f t="shared" si="20"/>
        <v>12500</v>
      </c>
      <c r="G88" s="60">
        <f t="shared" si="18"/>
        <v>262500</v>
      </c>
      <c r="H88" s="50">
        <f t="shared" si="19"/>
        <v>0</v>
      </c>
    </row>
    <row r="89" spans="3:8" x14ac:dyDescent="0.2">
      <c r="E89" s="50">
        <f>SUM(E69:E88)</f>
        <v>5000000</v>
      </c>
      <c r="F89" s="50">
        <f>SUM(F69:F88)</f>
        <v>2625000</v>
      </c>
      <c r="G89" s="50">
        <f>SUM(G69:G88)</f>
        <v>7625000</v>
      </c>
    </row>
    <row r="90" spans="3:8" x14ac:dyDescent="0.2">
      <c r="C90" s="3" t="s">
        <v>70</v>
      </c>
      <c r="E90" s="50"/>
    </row>
    <row r="91" spans="3:8" x14ac:dyDescent="0.2">
      <c r="C91" s="6" t="s">
        <v>102</v>
      </c>
      <c r="D91" t="s">
        <v>103</v>
      </c>
      <c r="E91" s="58">
        <v>5000000</v>
      </c>
    </row>
    <row r="92" spans="3:8" x14ac:dyDescent="0.2">
      <c r="C92" s="30"/>
    </row>
    <row r="93" spans="3:8" x14ac:dyDescent="0.2">
      <c r="C93" s="59" t="s">
        <v>57</v>
      </c>
      <c r="D93" s="52" t="s">
        <v>76</v>
      </c>
      <c r="E93" s="50">
        <f>$E$91/$E$46</f>
        <v>250000</v>
      </c>
      <c r="F93" s="50">
        <f>E91*$E$47</f>
        <v>250000</v>
      </c>
      <c r="G93" s="50">
        <f>SUM(E93:F93)</f>
        <v>500000</v>
      </c>
      <c r="H93" s="50">
        <f>E91-E93</f>
        <v>4750000</v>
      </c>
    </row>
    <row r="94" spans="3:8" x14ac:dyDescent="0.2">
      <c r="C94" s="59" t="s">
        <v>58</v>
      </c>
      <c r="D94" s="52" t="s">
        <v>78</v>
      </c>
      <c r="E94" s="50">
        <f t="shared" ref="E94:E112" si="21">$E$91/$E$46</f>
        <v>250000</v>
      </c>
      <c r="F94" s="50">
        <f>H93*$E$47</f>
        <v>237500</v>
      </c>
      <c r="G94" s="50">
        <f>SUM(E94:F94)</f>
        <v>487500</v>
      </c>
      <c r="H94" s="50">
        <f t="shared" ref="H94:H112" si="22">SUM(H93-E94)</f>
        <v>4500000</v>
      </c>
    </row>
    <row r="95" spans="3:8" x14ac:dyDescent="0.2">
      <c r="C95" s="59" t="s">
        <v>59</v>
      </c>
      <c r="D95" s="52" t="s">
        <v>80</v>
      </c>
      <c r="E95" s="50">
        <f t="shared" si="21"/>
        <v>250000</v>
      </c>
      <c r="F95" s="50">
        <f t="shared" ref="F95:F112" si="23">H94*$E$47</f>
        <v>225000</v>
      </c>
      <c r="G95" s="50">
        <f t="shared" ref="G95:G112" si="24">SUM(E95:F95)</f>
        <v>475000</v>
      </c>
      <c r="H95" s="50">
        <f t="shared" si="22"/>
        <v>4250000</v>
      </c>
    </row>
    <row r="96" spans="3:8" x14ac:dyDescent="0.2">
      <c r="C96" s="59" t="s">
        <v>60</v>
      </c>
      <c r="D96" s="52" t="s">
        <v>82</v>
      </c>
      <c r="E96" s="50">
        <f t="shared" si="21"/>
        <v>250000</v>
      </c>
      <c r="F96" s="50">
        <f t="shared" si="23"/>
        <v>212500</v>
      </c>
      <c r="G96" s="50">
        <f t="shared" si="24"/>
        <v>462500</v>
      </c>
      <c r="H96" s="50">
        <f t="shared" si="22"/>
        <v>4000000</v>
      </c>
    </row>
    <row r="97" spans="3:8" x14ac:dyDescent="0.2">
      <c r="C97" s="59" t="s">
        <v>61</v>
      </c>
      <c r="D97" s="52" t="s">
        <v>83</v>
      </c>
      <c r="E97" s="50">
        <f t="shared" si="21"/>
        <v>250000</v>
      </c>
      <c r="F97" s="50">
        <f t="shared" si="23"/>
        <v>200000</v>
      </c>
      <c r="G97" s="50">
        <f t="shared" si="24"/>
        <v>450000</v>
      </c>
      <c r="H97" s="50">
        <f t="shared" si="22"/>
        <v>3750000</v>
      </c>
    </row>
    <row r="98" spans="3:8" x14ac:dyDescent="0.2">
      <c r="C98" s="59" t="s">
        <v>64</v>
      </c>
      <c r="D98" s="52" t="s">
        <v>84</v>
      </c>
      <c r="E98" s="50">
        <f t="shared" si="21"/>
        <v>250000</v>
      </c>
      <c r="F98" s="50">
        <f t="shared" si="23"/>
        <v>187500</v>
      </c>
      <c r="G98" s="50">
        <f t="shared" si="24"/>
        <v>437500</v>
      </c>
      <c r="H98" s="50">
        <f t="shared" si="22"/>
        <v>3500000</v>
      </c>
    </row>
    <row r="99" spans="3:8" x14ac:dyDescent="0.2">
      <c r="C99" s="59" t="s">
        <v>65</v>
      </c>
      <c r="D99" s="52" t="s">
        <v>85</v>
      </c>
      <c r="E99" s="50">
        <f t="shared" si="21"/>
        <v>250000</v>
      </c>
      <c r="F99" s="50">
        <f t="shared" si="23"/>
        <v>175000</v>
      </c>
      <c r="G99" s="50">
        <f t="shared" si="24"/>
        <v>425000</v>
      </c>
      <c r="H99" s="50">
        <f t="shared" si="22"/>
        <v>3250000</v>
      </c>
    </row>
    <row r="100" spans="3:8" x14ac:dyDescent="0.2">
      <c r="C100" s="59" t="s">
        <v>66</v>
      </c>
      <c r="D100" s="52" t="s">
        <v>86</v>
      </c>
      <c r="E100" s="50">
        <f t="shared" si="21"/>
        <v>250000</v>
      </c>
      <c r="F100" s="50">
        <f t="shared" si="23"/>
        <v>162500</v>
      </c>
      <c r="G100" s="50">
        <f t="shared" si="24"/>
        <v>412500</v>
      </c>
      <c r="H100" s="50">
        <f t="shared" si="22"/>
        <v>3000000</v>
      </c>
    </row>
    <row r="101" spans="3:8" x14ac:dyDescent="0.2">
      <c r="C101" s="59" t="s">
        <v>67</v>
      </c>
      <c r="D101" s="52" t="s">
        <v>87</v>
      </c>
      <c r="E101" s="50">
        <f t="shared" si="21"/>
        <v>250000</v>
      </c>
      <c r="F101" s="50">
        <f t="shared" si="23"/>
        <v>150000</v>
      </c>
      <c r="G101" s="50">
        <f t="shared" si="24"/>
        <v>400000</v>
      </c>
      <c r="H101" s="50">
        <f t="shared" si="22"/>
        <v>2750000</v>
      </c>
    </row>
    <row r="102" spans="3:8" x14ac:dyDescent="0.2">
      <c r="C102" s="59" t="s">
        <v>68</v>
      </c>
      <c r="D102" s="52" t="s">
        <v>88</v>
      </c>
      <c r="E102" s="50">
        <f t="shared" si="21"/>
        <v>250000</v>
      </c>
      <c r="F102" s="50">
        <f t="shared" si="23"/>
        <v>137500</v>
      </c>
      <c r="G102" s="50">
        <f t="shared" si="24"/>
        <v>387500</v>
      </c>
      <c r="H102" s="50">
        <f t="shared" si="22"/>
        <v>2500000</v>
      </c>
    </row>
    <row r="103" spans="3:8" x14ac:dyDescent="0.2">
      <c r="C103" s="59" t="s">
        <v>69</v>
      </c>
      <c r="D103" s="52" t="s">
        <v>89</v>
      </c>
      <c r="E103" s="50">
        <f t="shared" si="21"/>
        <v>250000</v>
      </c>
      <c r="F103" s="50">
        <f t="shared" si="23"/>
        <v>125000</v>
      </c>
      <c r="G103" s="50">
        <f t="shared" si="24"/>
        <v>375000</v>
      </c>
      <c r="H103" s="50">
        <f t="shared" si="22"/>
        <v>2250000</v>
      </c>
    </row>
    <row r="104" spans="3:8" x14ac:dyDescent="0.2">
      <c r="C104" s="59" t="s">
        <v>71</v>
      </c>
      <c r="D104" s="52" t="s">
        <v>90</v>
      </c>
      <c r="E104" s="50">
        <f t="shared" si="21"/>
        <v>250000</v>
      </c>
      <c r="F104" s="50">
        <f t="shared" si="23"/>
        <v>112500</v>
      </c>
      <c r="G104" s="50">
        <f t="shared" si="24"/>
        <v>362500</v>
      </c>
      <c r="H104" s="50">
        <f t="shared" si="22"/>
        <v>2000000</v>
      </c>
    </row>
    <row r="105" spans="3:8" x14ac:dyDescent="0.2">
      <c r="C105" s="59" t="s">
        <v>75</v>
      </c>
      <c r="D105" s="52" t="s">
        <v>91</v>
      </c>
      <c r="E105" s="50">
        <f t="shared" si="21"/>
        <v>250000</v>
      </c>
      <c r="F105" s="50">
        <f t="shared" si="23"/>
        <v>100000</v>
      </c>
      <c r="G105" s="50">
        <f t="shared" si="24"/>
        <v>350000</v>
      </c>
      <c r="H105" s="50">
        <f t="shared" si="22"/>
        <v>1750000</v>
      </c>
    </row>
    <row r="106" spans="3:8" x14ac:dyDescent="0.2">
      <c r="C106" s="59" t="s">
        <v>77</v>
      </c>
      <c r="D106" s="52" t="s">
        <v>92</v>
      </c>
      <c r="E106" s="50">
        <f t="shared" si="21"/>
        <v>250000</v>
      </c>
      <c r="F106" s="50">
        <f t="shared" si="23"/>
        <v>87500</v>
      </c>
      <c r="G106" s="50">
        <f t="shared" si="24"/>
        <v>337500</v>
      </c>
      <c r="H106" s="50">
        <f t="shared" si="22"/>
        <v>1500000</v>
      </c>
    </row>
    <row r="107" spans="3:8" x14ac:dyDescent="0.2">
      <c r="C107" s="59" t="s">
        <v>79</v>
      </c>
      <c r="D107" s="52" t="s">
        <v>93</v>
      </c>
      <c r="E107" s="50">
        <f t="shared" si="21"/>
        <v>250000</v>
      </c>
      <c r="F107" s="50">
        <f t="shared" si="23"/>
        <v>75000</v>
      </c>
      <c r="G107" s="50">
        <f t="shared" si="24"/>
        <v>325000</v>
      </c>
      <c r="H107" s="50">
        <f t="shared" si="22"/>
        <v>1250000</v>
      </c>
    </row>
    <row r="108" spans="3:8" x14ac:dyDescent="0.2">
      <c r="C108" s="59" t="s">
        <v>81</v>
      </c>
      <c r="D108" s="52" t="s">
        <v>94</v>
      </c>
      <c r="E108" s="50">
        <f t="shared" si="21"/>
        <v>250000</v>
      </c>
      <c r="F108" s="50">
        <f t="shared" si="23"/>
        <v>62500</v>
      </c>
      <c r="G108" s="50">
        <f t="shared" si="24"/>
        <v>312500</v>
      </c>
      <c r="H108" s="50">
        <f t="shared" si="22"/>
        <v>1000000</v>
      </c>
    </row>
    <row r="109" spans="3:8" x14ac:dyDescent="0.2">
      <c r="C109" s="59" t="s">
        <v>96</v>
      </c>
      <c r="D109" s="52" t="s">
        <v>95</v>
      </c>
      <c r="E109" s="50">
        <f t="shared" si="21"/>
        <v>250000</v>
      </c>
      <c r="F109" s="50">
        <f t="shared" si="23"/>
        <v>50000</v>
      </c>
      <c r="G109" s="50">
        <f t="shared" si="24"/>
        <v>300000</v>
      </c>
      <c r="H109" s="50">
        <f t="shared" si="22"/>
        <v>750000</v>
      </c>
    </row>
    <row r="110" spans="3:8" x14ac:dyDescent="0.2">
      <c r="C110" s="59" t="s">
        <v>98</v>
      </c>
      <c r="D110" s="52" t="s">
        <v>97</v>
      </c>
      <c r="E110" s="50">
        <f t="shared" si="21"/>
        <v>250000</v>
      </c>
      <c r="F110" s="50">
        <f t="shared" si="23"/>
        <v>37500</v>
      </c>
      <c r="G110" s="50">
        <f t="shared" si="24"/>
        <v>287500</v>
      </c>
      <c r="H110" s="50">
        <f t="shared" si="22"/>
        <v>500000</v>
      </c>
    </row>
    <row r="111" spans="3:8" x14ac:dyDescent="0.2">
      <c r="C111" s="59" t="s">
        <v>100</v>
      </c>
      <c r="D111" s="52" t="s">
        <v>99</v>
      </c>
      <c r="E111" s="50">
        <f t="shared" si="21"/>
        <v>250000</v>
      </c>
      <c r="F111" s="50">
        <f t="shared" si="23"/>
        <v>25000</v>
      </c>
      <c r="G111" s="50">
        <f t="shared" si="24"/>
        <v>275000</v>
      </c>
      <c r="H111" s="50">
        <f t="shared" si="22"/>
        <v>250000</v>
      </c>
    </row>
    <row r="112" spans="3:8" x14ac:dyDescent="0.2">
      <c r="C112" s="59">
        <v>2029</v>
      </c>
      <c r="D112" s="52" t="s">
        <v>101</v>
      </c>
      <c r="E112" s="50">
        <f t="shared" si="21"/>
        <v>250000</v>
      </c>
      <c r="F112" s="50">
        <f t="shared" si="23"/>
        <v>12500</v>
      </c>
      <c r="G112" s="50">
        <f t="shared" si="24"/>
        <v>262500</v>
      </c>
      <c r="H112" s="50">
        <f t="shared" si="22"/>
        <v>0</v>
      </c>
    </row>
    <row r="113" spans="3:11" x14ac:dyDescent="0.2">
      <c r="E113" s="50"/>
      <c r="F113" s="50"/>
      <c r="G113" s="50"/>
    </row>
    <row r="114" spans="3:11" x14ac:dyDescent="0.2">
      <c r="E114" s="50">
        <f>SUM(E93:E113)</f>
        <v>5000000</v>
      </c>
      <c r="F114" s="50">
        <f>SUM(F93:F113)</f>
        <v>2625000</v>
      </c>
      <c r="G114" s="50">
        <f>SUM(G93:G113)</f>
        <v>7625000</v>
      </c>
    </row>
    <row r="115" spans="3:11" x14ac:dyDescent="0.2">
      <c r="E115" s="50"/>
      <c r="F115" s="50"/>
      <c r="G115" s="50"/>
    </row>
    <row r="116" spans="3:11" x14ac:dyDescent="0.2">
      <c r="C116" t="s">
        <v>104</v>
      </c>
      <c r="D116" t="s">
        <v>103</v>
      </c>
      <c r="E116" s="58">
        <v>5000000</v>
      </c>
    </row>
    <row r="117" spans="3:11" x14ac:dyDescent="0.2">
      <c r="C117" s="6" t="s">
        <v>20</v>
      </c>
    </row>
    <row r="118" spans="3:11" x14ac:dyDescent="0.2">
      <c r="C118" s="59" t="s">
        <v>58</v>
      </c>
      <c r="D118" s="52" t="s">
        <v>76</v>
      </c>
      <c r="E118" s="50">
        <f>$E$116/$E$46</f>
        <v>250000</v>
      </c>
      <c r="F118" s="50">
        <f>E116*$E$47</f>
        <v>250000</v>
      </c>
      <c r="G118" s="50">
        <f>SUM(E118:F118)</f>
        <v>500000</v>
      </c>
      <c r="H118" s="50">
        <f>E116-E118</f>
        <v>4750000</v>
      </c>
    </row>
    <row r="119" spans="3:11" x14ac:dyDescent="0.2">
      <c r="C119" s="59" t="s">
        <v>59</v>
      </c>
      <c r="D119" s="52" t="s">
        <v>78</v>
      </c>
      <c r="E119" s="50">
        <f t="shared" ref="E119:E137" si="25">$E$116/$E$46</f>
        <v>250000</v>
      </c>
      <c r="F119" s="50">
        <f>H118*$E$47</f>
        <v>237500</v>
      </c>
      <c r="G119" s="50">
        <f t="shared" ref="G119:G137" si="26">SUM(E119:F119)</f>
        <v>487500</v>
      </c>
      <c r="H119" s="50">
        <f t="shared" ref="H119:H137" si="27">SUM(H118-E119)</f>
        <v>4500000</v>
      </c>
    </row>
    <row r="120" spans="3:11" x14ac:dyDescent="0.2">
      <c r="C120" s="59" t="s">
        <v>60</v>
      </c>
      <c r="D120" s="52" t="s">
        <v>80</v>
      </c>
      <c r="E120" s="50">
        <f t="shared" si="25"/>
        <v>250000</v>
      </c>
      <c r="F120" s="50">
        <f t="shared" ref="F120:F137" si="28">H119*$E$47</f>
        <v>225000</v>
      </c>
      <c r="G120" s="50">
        <f t="shared" si="26"/>
        <v>475000</v>
      </c>
      <c r="H120" s="50">
        <f t="shared" si="27"/>
        <v>4250000</v>
      </c>
    </row>
    <row r="121" spans="3:11" x14ac:dyDescent="0.2">
      <c r="C121" s="59" t="s">
        <v>61</v>
      </c>
      <c r="D121" s="52" t="s">
        <v>82</v>
      </c>
      <c r="E121" s="50">
        <f t="shared" si="25"/>
        <v>250000</v>
      </c>
      <c r="F121" s="50">
        <f t="shared" si="28"/>
        <v>212500</v>
      </c>
      <c r="G121" s="50">
        <f t="shared" si="26"/>
        <v>462500</v>
      </c>
      <c r="H121" s="50">
        <f t="shared" si="27"/>
        <v>4000000</v>
      </c>
    </row>
    <row r="122" spans="3:11" x14ac:dyDescent="0.2">
      <c r="C122" s="59" t="s">
        <v>64</v>
      </c>
      <c r="D122" s="52" t="s">
        <v>83</v>
      </c>
      <c r="E122" s="50">
        <f t="shared" si="25"/>
        <v>250000</v>
      </c>
      <c r="F122" s="50">
        <f t="shared" si="28"/>
        <v>200000</v>
      </c>
      <c r="G122" s="50">
        <f t="shared" si="26"/>
        <v>450000</v>
      </c>
      <c r="H122" s="50">
        <f t="shared" si="27"/>
        <v>3750000</v>
      </c>
    </row>
    <row r="123" spans="3:11" x14ac:dyDescent="0.2">
      <c r="C123" s="59" t="s">
        <v>65</v>
      </c>
      <c r="D123" s="52" t="s">
        <v>84</v>
      </c>
      <c r="E123" s="50">
        <f t="shared" si="25"/>
        <v>250000</v>
      </c>
      <c r="F123" s="50">
        <f t="shared" si="28"/>
        <v>187500</v>
      </c>
      <c r="G123" s="50">
        <f t="shared" si="26"/>
        <v>437500</v>
      </c>
      <c r="H123" s="50">
        <f t="shared" si="27"/>
        <v>3500000</v>
      </c>
    </row>
    <row r="124" spans="3:11" x14ac:dyDescent="0.2">
      <c r="C124" s="59" t="s">
        <v>66</v>
      </c>
      <c r="D124" s="52" t="s">
        <v>85</v>
      </c>
      <c r="E124" s="50">
        <f t="shared" si="25"/>
        <v>250000</v>
      </c>
      <c r="F124" s="50">
        <f t="shared" si="28"/>
        <v>175000</v>
      </c>
      <c r="G124" s="50">
        <f t="shared" si="26"/>
        <v>425000</v>
      </c>
      <c r="H124" s="50">
        <f t="shared" si="27"/>
        <v>3250000</v>
      </c>
    </row>
    <row r="125" spans="3:11" x14ac:dyDescent="0.2">
      <c r="C125" s="59" t="s">
        <v>67</v>
      </c>
      <c r="D125" s="52" t="s">
        <v>86</v>
      </c>
      <c r="E125" s="50">
        <f t="shared" si="25"/>
        <v>250000</v>
      </c>
      <c r="F125" s="50">
        <f t="shared" si="28"/>
        <v>162500</v>
      </c>
      <c r="G125" s="50">
        <f t="shared" si="26"/>
        <v>412500</v>
      </c>
      <c r="H125" s="50">
        <f t="shared" si="27"/>
        <v>3000000</v>
      </c>
      <c r="K125" s="52"/>
    </row>
    <row r="126" spans="3:11" x14ac:dyDescent="0.2">
      <c r="C126" s="59" t="s">
        <v>68</v>
      </c>
      <c r="D126" s="52" t="s">
        <v>87</v>
      </c>
      <c r="E126" s="50">
        <f t="shared" si="25"/>
        <v>250000</v>
      </c>
      <c r="F126" s="50">
        <f t="shared" si="28"/>
        <v>150000</v>
      </c>
      <c r="G126" s="50">
        <f t="shared" si="26"/>
        <v>400000</v>
      </c>
      <c r="H126" s="50">
        <f t="shared" si="27"/>
        <v>2750000</v>
      </c>
    </row>
    <row r="127" spans="3:11" x14ac:dyDescent="0.2">
      <c r="C127" s="59" t="s">
        <v>69</v>
      </c>
      <c r="D127" s="52" t="s">
        <v>88</v>
      </c>
      <c r="E127" s="50">
        <f t="shared" si="25"/>
        <v>250000</v>
      </c>
      <c r="F127" s="50">
        <f t="shared" si="28"/>
        <v>137500</v>
      </c>
      <c r="G127" s="50">
        <f t="shared" si="26"/>
        <v>387500</v>
      </c>
      <c r="H127" s="50">
        <f t="shared" si="27"/>
        <v>2500000</v>
      </c>
    </row>
    <row r="128" spans="3:11" x14ac:dyDescent="0.2">
      <c r="C128" s="59" t="s">
        <v>71</v>
      </c>
      <c r="D128" s="52" t="s">
        <v>89</v>
      </c>
      <c r="E128" s="50">
        <f t="shared" si="25"/>
        <v>250000</v>
      </c>
      <c r="F128" s="50">
        <f t="shared" si="28"/>
        <v>125000</v>
      </c>
      <c r="G128" s="50">
        <f t="shared" si="26"/>
        <v>375000</v>
      </c>
      <c r="H128" s="50">
        <f t="shared" si="27"/>
        <v>2250000</v>
      </c>
    </row>
    <row r="129" spans="3:8" x14ac:dyDescent="0.2">
      <c r="C129" s="59" t="s">
        <v>75</v>
      </c>
      <c r="D129" s="52" t="s">
        <v>90</v>
      </c>
      <c r="E129" s="50">
        <f t="shared" si="25"/>
        <v>250000</v>
      </c>
      <c r="F129" s="50">
        <f t="shared" si="28"/>
        <v>112500</v>
      </c>
      <c r="G129" s="50">
        <f t="shared" si="26"/>
        <v>362500</v>
      </c>
      <c r="H129" s="50">
        <f t="shared" si="27"/>
        <v>2000000</v>
      </c>
    </row>
    <row r="130" spans="3:8" x14ac:dyDescent="0.2">
      <c r="C130" s="59" t="s">
        <v>77</v>
      </c>
      <c r="D130" s="52" t="s">
        <v>91</v>
      </c>
      <c r="E130" s="50">
        <f t="shared" si="25"/>
        <v>250000</v>
      </c>
      <c r="F130" s="50">
        <f t="shared" si="28"/>
        <v>100000</v>
      </c>
      <c r="G130" s="50">
        <f t="shared" si="26"/>
        <v>350000</v>
      </c>
      <c r="H130" s="50">
        <f t="shared" si="27"/>
        <v>1750000</v>
      </c>
    </row>
    <row r="131" spans="3:8" x14ac:dyDescent="0.2">
      <c r="C131" s="59" t="s">
        <v>79</v>
      </c>
      <c r="D131" s="52" t="s">
        <v>92</v>
      </c>
      <c r="E131" s="50">
        <f t="shared" si="25"/>
        <v>250000</v>
      </c>
      <c r="F131" s="50">
        <f t="shared" si="28"/>
        <v>87500</v>
      </c>
      <c r="G131" s="50">
        <f t="shared" si="26"/>
        <v>337500</v>
      </c>
      <c r="H131" s="50">
        <f t="shared" si="27"/>
        <v>1500000</v>
      </c>
    </row>
    <row r="132" spans="3:8" x14ac:dyDescent="0.2">
      <c r="C132" s="59" t="s">
        <v>81</v>
      </c>
      <c r="D132" s="52" t="s">
        <v>93</v>
      </c>
      <c r="E132" s="50">
        <f t="shared" si="25"/>
        <v>250000</v>
      </c>
      <c r="F132" s="50">
        <f t="shared" si="28"/>
        <v>75000</v>
      </c>
      <c r="G132" s="50">
        <f t="shared" si="26"/>
        <v>325000</v>
      </c>
      <c r="H132" s="50">
        <f t="shared" si="27"/>
        <v>1250000</v>
      </c>
    </row>
    <row r="133" spans="3:8" x14ac:dyDescent="0.2">
      <c r="C133" s="59" t="s">
        <v>96</v>
      </c>
      <c r="D133" s="52" t="s">
        <v>94</v>
      </c>
      <c r="E133" s="50">
        <f t="shared" si="25"/>
        <v>250000</v>
      </c>
      <c r="F133" s="50">
        <f t="shared" si="28"/>
        <v>62500</v>
      </c>
      <c r="G133" s="50">
        <f t="shared" si="26"/>
        <v>312500</v>
      </c>
      <c r="H133" s="50">
        <f t="shared" si="27"/>
        <v>1000000</v>
      </c>
    </row>
    <row r="134" spans="3:8" x14ac:dyDescent="0.2">
      <c r="C134" s="59" t="s">
        <v>98</v>
      </c>
      <c r="D134" s="52" t="s">
        <v>95</v>
      </c>
      <c r="E134" s="50">
        <f t="shared" si="25"/>
        <v>250000</v>
      </c>
      <c r="F134" s="50">
        <f t="shared" si="28"/>
        <v>50000</v>
      </c>
      <c r="G134" s="50">
        <f t="shared" si="26"/>
        <v>300000</v>
      </c>
      <c r="H134" s="50">
        <f t="shared" si="27"/>
        <v>750000</v>
      </c>
    </row>
    <row r="135" spans="3:8" x14ac:dyDescent="0.2">
      <c r="C135" s="59" t="s">
        <v>100</v>
      </c>
      <c r="D135" s="52" t="s">
        <v>97</v>
      </c>
      <c r="E135" s="50">
        <f t="shared" si="25"/>
        <v>250000</v>
      </c>
      <c r="F135" s="50">
        <f t="shared" si="28"/>
        <v>37500</v>
      </c>
      <c r="G135" s="50">
        <f t="shared" si="26"/>
        <v>287500</v>
      </c>
      <c r="H135" s="50">
        <f t="shared" si="27"/>
        <v>500000</v>
      </c>
    </row>
    <row r="136" spans="3:8" x14ac:dyDescent="0.2">
      <c r="C136" s="59">
        <v>2029</v>
      </c>
      <c r="D136" s="52" t="s">
        <v>99</v>
      </c>
      <c r="E136" s="50">
        <f t="shared" si="25"/>
        <v>250000</v>
      </c>
      <c r="F136" s="50">
        <f t="shared" si="28"/>
        <v>25000</v>
      </c>
      <c r="G136" s="50">
        <f t="shared" si="26"/>
        <v>275000</v>
      </c>
      <c r="H136" s="50">
        <f t="shared" si="27"/>
        <v>250000</v>
      </c>
    </row>
    <row r="137" spans="3:8" x14ac:dyDescent="0.2">
      <c r="D137" s="52" t="s">
        <v>101</v>
      </c>
      <c r="E137" s="50">
        <f t="shared" si="25"/>
        <v>250000</v>
      </c>
      <c r="F137" s="50">
        <f t="shared" si="28"/>
        <v>12500</v>
      </c>
      <c r="G137" s="50">
        <f t="shared" si="26"/>
        <v>262500</v>
      </c>
      <c r="H137" s="50">
        <f t="shared" si="27"/>
        <v>0</v>
      </c>
    </row>
    <row r="138" spans="3:8" x14ac:dyDescent="0.2">
      <c r="E138" s="50"/>
    </row>
    <row r="139" spans="3:8" x14ac:dyDescent="0.2">
      <c r="E139" s="50">
        <f>SUM(E118:E138)</f>
        <v>5000000</v>
      </c>
      <c r="F139" s="50">
        <f>SUM(F118:F138)</f>
        <v>2625000</v>
      </c>
      <c r="G139" s="50">
        <f>SUM(G118:G138)</f>
        <v>7625000</v>
      </c>
    </row>
    <row r="140" spans="3:8" x14ac:dyDescent="0.2">
      <c r="E140" s="50"/>
    </row>
    <row r="141" spans="3:8" x14ac:dyDescent="0.2">
      <c r="E141" s="50"/>
    </row>
    <row r="142" spans="3:8" x14ac:dyDescent="0.2">
      <c r="E142" s="50"/>
    </row>
    <row r="143" spans="3:8" x14ac:dyDescent="0.2">
      <c r="E143" s="50"/>
    </row>
    <row r="144" spans="3:8" x14ac:dyDescent="0.2">
      <c r="E144" s="50"/>
    </row>
    <row r="145" spans="2:12" x14ac:dyDescent="0.2">
      <c r="E145" s="61" t="s">
        <v>4</v>
      </c>
      <c r="F145" s="30" t="s">
        <v>5</v>
      </c>
      <c r="G145" s="30" t="s">
        <v>6</v>
      </c>
      <c r="H145" s="30" t="s">
        <v>7</v>
      </c>
      <c r="I145" s="30" t="s">
        <v>20</v>
      </c>
      <c r="J145" s="30" t="s">
        <v>9</v>
      </c>
      <c r="K145" s="30" t="s">
        <v>10</v>
      </c>
      <c r="L145" s="30" t="s">
        <v>11</v>
      </c>
    </row>
    <row r="146" spans="2:12" x14ac:dyDescent="0.2">
      <c r="B146" t="s">
        <v>105</v>
      </c>
      <c r="D146" s="62">
        <v>7.4999999999999997E-2</v>
      </c>
      <c r="E146" s="50">
        <v>24259617</v>
      </c>
      <c r="F146" s="50">
        <v>25943058</v>
      </c>
      <c r="G146" s="50">
        <v>27280746</v>
      </c>
      <c r="H146" s="50">
        <f>G146*1.075</f>
        <v>29326801.949999999</v>
      </c>
      <c r="I146" s="50">
        <f>H146*1.075</f>
        <v>31526312.096249998</v>
      </c>
      <c r="J146" s="50">
        <f>I146*1.075</f>
        <v>33890785.503468744</v>
      </c>
      <c r="K146" s="50">
        <f>J146*1.075</f>
        <v>36432594.416228898</v>
      </c>
      <c r="L146" s="50">
        <f>K146*1.075</f>
        <v>39165038.99744606</v>
      </c>
    </row>
    <row r="147" spans="2:12" x14ac:dyDescent="0.2">
      <c r="D147" s="62"/>
      <c r="E147" s="50"/>
      <c r="F147" s="50"/>
      <c r="G147" s="50"/>
      <c r="H147" s="50"/>
      <c r="I147" s="50"/>
      <c r="J147" s="50"/>
      <c r="K147" s="50"/>
      <c r="L147" s="50"/>
    </row>
    <row r="148" spans="2:12" x14ac:dyDescent="0.2">
      <c r="B148" t="s">
        <v>106</v>
      </c>
      <c r="D148" s="62">
        <v>0.06</v>
      </c>
      <c r="E148" s="50">
        <v>47685315</v>
      </c>
      <c r="F148" s="50">
        <v>50656860</v>
      </c>
      <c r="G148" s="50">
        <v>53563272</v>
      </c>
      <c r="H148" s="50">
        <f>G148*1.06</f>
        <v>56777068.32</v>
      </c>
      <c r="I148" s="50">
        <f>H148*1.06</f>
        <v>60183692.419200003</v>
      </c>
      <c r="J148" s="50">
        <f>I148*1.06</f>
        <v>63794713.964352004</v>
      </c>
      <c r="K148" s="50">
        <f>J148*1.06</f>
        <v>67622396.802213132</v>
      </c>
      <c r="L148" s="50">
        <f>K148*1.06</f>
        <v>71679740.61034593</v>
      </c>
    </row>
    <row r="149" spans="2:12" x14ac:dyDescent="0.2">
      <c r="D149" s="62"/>
      <c r="E149" s="50"/>
      <c r="F149" s="50"/>
      <c r="G149" s="50"/>
      <c r="H149" s="50"/>
      <c r="I149" s="50"/>
      <c r="J149" s="50"/>
      <c r="K149" s="50"/>
      <c r="L149" s="50"/>
    </row>
    <row r="150" spans="2:12" x14ac:dyDescent="0.2">
      <c r="B150" s="30" t="s">
        <v>107</v>
      </c>
      <c r="C150" s="30"/>
      <c r="D150" s="63"/>
      <c r="E150" s="61">
        <f t="shared" ref="E150:L150" si="29">E15</f>
        <v>3496329</v>
      </c>
      <c r="F150" s="61">
        <f t="shared" si="29"/>
        <v>3146848</v>
      </c>
      <c r="G150" s="61">
        <f>647196+1948731</f>
        <v>2595927</v>
      </c>
      <c r="H150" s="61">
        <f t="shared" si="29"/>
        <v>3024053</v>
      </c>
      <c r="I150" s="61">
        <f t="shared" si="29"/>
        <v>3441828.5</v>
      </c>
      <c r="J150" s="61">
        <f t="shared" si="29"/>
        <v>3846339.5</v>
      </c>
      <c r="K150" s="61">
        <f t="shared" si="29"/>
        <v>3737890</v>
      </c>
      <c r="L150" s="61">
        <f t="shared" si="29"/>
        <v>3626898</v>
      </c>
    </row>
    <row r="151" spans="2:12" x14ac:dyDescent="0.2">
      <c r="D151" s="62"/>
      <c r="E151" s="50"/>
      <c r="G151" s="50"/>
      <c r="H151" s="50"/>
      <c r="I151" s="50"/>
      <c r="J151" s="50"/>
      <c r="K151" s="50"/>
      <c r="L151" s="50"/>
    </row>
    <row r="152" spans="2:12" x14ac:dyDescent="0.2">
      <c r="B152" t="s">
        <v>108</v>
      </c>
      <c r="D152" s="62">
        <v>0.08</v>
      </c>
      <c r="E152" s="50">
        <v>2302468</v>
      </c>
      <c r="F152" s="50">
        <v>2561260</v>
      </c>
      <c r="G152" s="50">
        <v>2706370</v>
      </c>
      <c r="H152" s="50">
        <f>G152*1.08</f>
        <v>2922879.6</v>
      </c>
      <c r="I152" s="50">
        <f>H152*1.08</f>
        <v>3156709.9680000003</v>
      </c>
      <c r="J152" s="50">
        <f>I152*1.08</f>
        <v>3409246.7654400007</v>
      </c>
      <c r="K152" s="50">
        <f>J152*1.08</f>
        <v>3681986.506675201</v>
      </c>
      <c r="L152" s="50">
        <f>K152*1.08</f>
        <v>3976545.4272092176</v>
      </c>
    </row>
    <row r="153" spans="2:12" x14ac:dyDescent="0.2">
      <c r="D153" s="62"/>
      <c r="E153" s="50"/>
      <c r="G153" s="50"/>
      <c r="H153" s="50"/>
      <c r="I153" s="50"/>
      <c r="J153" s="50"/>
      <c r="K153" s="50"/>
      <c r="L153" s="50"/>
    </row>
    <row r="154" spans="2:12" x14ac:dyDescent="0.2">
      <c r="B154" s="30" t="s">
        <v>109</v>
      </c>
      <c r="C154" s="30"/>
      <c r="D154" s="63">
        <v>0</v>
      </c>
      <c r="E154" s="61">
        <v>2930404</v>
      </c>
      <c r="F154" s="61">
        <v>2623547</v>
      </c>
      <c r="G154" s="61">
        <f>3154073+550000</f>
        <v>3704073</v>
      </c>
      <c r="H154" s="61">
        <v>2623547</v>
      </c>
      <c r="I154" s="61">
        <v>2623547</v>
      </c>
      <c r="J154" s="61">
        <v>2623547</v>
      </c>
      <c r="K154" s="61">
        <v>2623547</v>
      </c>
      <c r="L154" s="61">
        <v>2623547</v>
      </c>
    </row>
    <row r="155" spans="2:12" x14ac:dyDescent="0.2">
      <c r="D155" s="62"/>
      <c r="E155" s="50"/>
      <c r="G155" s="50"/>
      <c r="H155" s="50"/>
      <c r="I155" s="50"/>
      <c r="J155" s="50"/>
      <c r="K155" s="50"/>
      <c r="L155" s="50"/>
    </row>
    <row r="156" spans="2:12" ht="15" x14ac:dyDescent="0.35">
      <c r="B156" t="s">
        <v>110</v>
      </c>
      <c r="D156" s="62">
        <v>0</v>
      </c>
      <c r="E156" s="60">
        <v>84100</v>
      </c>
      <c r="F156" s="64">
        <v>84100</v>
      </c>
      <c r="G156" s="64">
        <v>84100</v>
      </c>
      <c r="H156" s="64">
        <v>84100</v>
      </c>
      <c r="I156" s="64">
        <v>84100</v>
      </c>
      <c r="J156" s="64">
        <v>84100</v>
      </c>
      <c r="K156" s="64">
        <v>84100</v>
      </c>
      <c r="L156" s="64">
        <v>84100</v>
      </c>
    </row>
    <row r="157" spans="2:12" x14ac:dyDescent="0.2">
      <c r="B157" s="30" t="s">
        <v>111</v>
      </c>
      <c r="D157" s="62"/>
      <c r="E157" s="61">
        <f>SUM(E146:E156)</f>
        <v>80758233</v>
      </c>
      <c r="F157" s="61">
        <f t="shared" ref="F157:K157" si="30">SUM(F146:F156)</f>
        <v>85015673</v>
      </c>
      <c r="G157" s="61">
        <f t="shared" si="30"/>
        <v>89934488</v>
      </c>
      <c r="H157" s="61">
        <f t="shared" si="30"/>
        <v>94758449.86999999</v>
      </c>
      <c r="I157" s="61">
        <f t="shared" si="30"/>
        <v>101016189.98345</v>
      </c>
      <c r="J157" s="61">
        <f t="shared" si="30"/>
        <v>107648732.73326075</v>
      </c>
      <c r="K157" s="61">
        <f t="shared" si="30"/>
        <v>114182514.72511722</v>
      </c>
      <c r="L157" s="65">
        <f>SUM(L146:L156)</f>
        <v>121155870.0350012</v>
      </c>
    </row>
    <row r="158" spans="2:12" x14ac:dyDescent="0.2">
      <c r="E158" s="50"/>
    </row>
    <row r="159" spans="2:12" x14ac:dyDescent="0.2">
      <c r="E159" s="61"/>
      <c r="F159" s="66">
        <f>F157/E157-1</f>
        <v>5.2718340184585211E-2</v>
      </c>
      <c r="G159" s="66">
        <f t="shared" ref="G159:L159" si="31">G157/F157-1</f>
        <v>5.7857743477488066E-2</v>
      </c>
      <c r="H159" s="66">
        <f t="shared" si="31"/>
        <v>5.3638620481166077E-2</v>
      </c>
      <c r="I159" s="66">
        <f t="shared" si="31"/>
        <v>6.603886114679014E-2</v>
      </c>
      <c r="J159" s="66">
        <f t="shared" si="31"/>
        <v>6.5658215291008348E-2</v>
      </c>
      <c r="K159" s="66">
        <f t="shared" si="31"/>
        <v>6.0695391631282014E-2</v>
      </c>
      <c r="L159" s="66">
        <f t="shared" si="31"/>
        <v>6.1072006748770891E-2</v>
      </c>
    </row>
    <row r="160" spans="2:12" x14ac:dyDescent="0.2">
      <c r="E160" s="50"/>
    </row>
    <row r="161" spans="4:12" x14ac:dyDescent="0.2">
      <c r="D161" t="s">
        <v>112</v>
      </c>
      <c r="E161" s="12">
        <v>1723104896</v>
      </c>
      <c r="F161" s="12">
        <v>2496970521</v>
      </c>
      <c r="G161" s="12">
        <v>2519728684</v>
      </c>
      <c r="H161" s="12">
        <f>G161*$E$45</f>
        <v>2544925970.8400002</v>
      </c>
      <c r="I161" s="12">
        <f>H161*$E$45</f>
        <v>2570375230.5484004</v>
      </c>
      <c r="J161" s="12">
        <f>I161*$E$45</f>
        <v>2596078982.8538842</v>
      </c>
      <c r="K161" s="12">
        <f>J161*$E$45</f>
        <v>2622039772.6824231</v>
      </c>
      <c r="L161" s="12">
        <f>K161*$E$45</f>
        <v>2648260170.4092474</v>
      </c>
    </row>
    <row r="162" spans="4:12" x14ac:dyDescent="0.2">
      <c r="E162" s="50"/>
    </row>
    <row r="163" spans="4:12" x14ac:dyDescent="0.2">
      <c r="D163" t="s">
        <v>113</v>
      </c>
      <c r="E163" s="50">
        <v>62766434</v>
      </c>
      <c r="F163" s="67">
        <v>64330877</v>
      </c>
      <c r="G163" s="67">
        <v>67804684</v>
      </c>
      <c r="H163" s="67">
        <f>H157*0.76</f>
        <v>72016421.901199996</v>
      </c>
      <c r="I163" s="67">
        <f>I157*0.76</f>
        <v>76772304.387421995</v>
      </c>
      <c r="J163" s="67">
        <f>J157*0.76</f>
        <v>81813036.877278179</v>
      </c>
      <c r="K163" s="67">
        <f>K157*0.76</f>
        <v>86778711.191089094</v>
      </c>
      <c r="L163" s="67">
        <f>L157*0.76</f>
        <v>92078461.226600915</v>
      </c>
    </row>
    <row r="164" spans="4:12" x14ac:dyDescent="0.2">
      <c r="E164" s="50"/>
    </row>
    <row r="165" spans="4:12" x14ac:dyDescent="0.2">
      <c r="D165" t="s">
        <v>114</v>
      </c>
      <c r="E165" s="68">
        <f>SUM(E163/E161)*1000</f>
        <v>36.426356947685207</v>
      </c>
      <c r="F165" s="68">
        <f t="shared" ref="F165:L165" si="32">SUM(F163/F161)*1000</f>
        <v>25.763570878776903</v>
      </c>
      <c r="G165" s="68">
        <f t="shared" si="32"/>
        <v>26.909517850295664</v>
      </c>
      <c r="H165" s="68">
        <f t="shared" si="32"/>
        <v>28.298041957357857</v>
      </c>
      <c r="I165" s="68">
        <f t="shared" si="32"/>
        <v>29.86813110980777</v>
      </c>
      <c r="J165" s="68">
        <f t="shared" si="32"/>
        <v>31.514078507480786</v>
      </c>
      <c r="K165" s="68">
        <f t="shared" si="32"/>
        <v>33.095879053852769</v>
      </c>
      <c r="L165" s="68">
        <f t="shared" si="32"/>
        <v>34.769416636421944</v>
      </c>
    </row>
    <row r="166" spans="4:12" x14ac:dyDescent="0.2">
      <c r="E166" s="50"/>
      <c r="G166" s="69">
        <f t="shared" ref="G166:L166" si="33">G165/F165-1</f>
        <v>4.4479353305125535E-2</v>
      </c>
      <c r="H166" s="69">
        <f t="shared" si="33"/>
        <v>5.1599739348244578E-2</v>
      </c>
      <c r="I166" s="69">
        <f t="shared" si="33"/>
        <v>5.5484020937415668E-2</v>
      </c>
      <c r="J166" s="69">
        <f t="shared" si="33"/>
        <v>5.5107143852483498E-2</v>
      </c>
      <c r="K166" s="69">
        <f t="shared" si="33"/>
        <v>5.0193457060675239E-2</v>
      </c>
      <c r="L166" s="69">
        <f t="shared" si="33"/>
        <v>5.0566343315614493E-2</v>
      </c>
    </row>
    <row r="167" spans="4:12" x14ac:dyDescent="0.2">
      <c r="D167" t="s">
        <v>115</v>
      </c>
      <c r="E167" s="12">
        <v>109444</v>
      </c>
      <c r="F167" s="12">
        <v>168000</v>
      </c>
      <c r="G167" s="12">
        <v>168000</v>
      </c>
      <c r="H167" s="12">
        <v>168000</v>
      </c>
      <c r="I167" s="12">
        <v>168000</v>
      </c>
      <c r="J167" s="12">
        <v>168000</v>
      </c>
      <c r="K167" s="12">
        <v>168000</v>
      </c>
      <c r="L167" s="12">
        <v>168000</v>
      </c>
    </row>
    <row r="168" spans="4:12" x14ac:dyDescent="0.2">
      <c r="E168" s="50"/>
    </row>
    <row r="169" spans="4:12" x14ac:dyDescent="0.2">
      <c r="D169" s="30" t="s">
        <v>116</v>
      </c>
      <c r="E169" s="61">
        <f>E165*E167/1000</f>
        <v>3986.6462097824597</v>
      </c>
      <c r="F169" s="61">
        <f t="shared" ref="F169:L169" si="34">F165*F167/1000</f>
        <v>4328.27990763452</v>
      </c>
      <c r="G169" s="61">
        <f t="shared" si="34"/>
        <v>4520.7989988496711</v>
      </c>
      <c r="H169" s="61">
        <f t="shared" si="34"/>
        <v>4754.0710488361192</v>
      </c>
      <c r="I169" s="61">
        <f t="shared" si="34"/>
        <v>5017.8460264477053</v>
      </c>
      <c r="J169" s="61">
        <f t="shared" si="34"/>
        <v>5294.3651892567723</v>
      </c>
      <c r="K169" s="61">
        <f t="shared" si="34"/>
        <v>5560.107681047265</v>
      </c>
      <c r="L169" s="61">
        <f t="shared" si="34"/>
        <v>5841.2619949188866</v>
      </c>
    </row>
    <row r="170" spans="4:12" x14ac:dyDescent="0.2">
      <c r="E170" s="50"/>
    </row>
    <row r="171" spans="4:12" x14ac:dyDescent="0.2">
      <c r="D171" t="s">
        <v>117</v>
      </c>
      <c r="E171" s="50">
        <v>0</v>
      </c>
      <c r="F171">
        <v>0</v>
      </c>
      <c r="G171">
        <v>0</v>
      </c>
    </row>
    <row r="172" spans="4:12" x14ac:dyDescent="0.2">
      <c r="D172" t="s">
        <v>118</v>
      </c>
      <c r="E172" s="50"/>
    </row>
    <row r="173" spans="4:12" x14ac:dyDescent="0.2">
      <c r="E173" s="50"/>
    </row>
    <row r="174" spans="4:12" x14ac:dyDescent="0.2">
      <c r="E174" s="50"/>
    </row>
    <row r="175" spans="4:12" x14ac:dyDescent="0.2">
      <c r="E175" s="50"/>
    </row>
    <row r="176" spans="4:12" x14ac:dyDescent="0.2">
      <c r="E176" s="50"/>
    </row>
    <row r="177" spans="5:5" x14ac:dyDescent="0.2">
      <c r="E177" s="50"/>
    </row>
    <row r="178" spans="5:5" x14ac:dyDescent="0.2">
      <c r="E178" s="50"/>
    </row>
    <row r="179" spans="5:5" x14ac:dyDescent="0.2">
      <c r="E179" s="50"/>
    </row>
    <row r="180" spans="5:5" x14ac:dyDescent="0.2">
      <c r="E180" s="50"/>
    </row>
    <row r="181" spans="5:5" x14ac:dyDescent="0.2">
      <c r="E181" s="50"/>
    </row>
    <row r="182" spans="5:5" x14ac:dyDescent="0.2">
      <c r="E182" s="50"/>
    </row>
    <row r="183" spans="5:5" x14ac:dyDescent="0.2">
      <c r="E183" s="50"/>
    </row>
    <row r="184" spans="5:5" x14ac:dyDescent="0.2">
      <c r="E184" s="50"/>
    </row>
    <row r="185" spans="5:5" x14ac:dyDescent="0.2">
      <c r="E185" s="50"/>
    </row>
    <row r="186" spans="5:5" x14ac:dyDescent="0.2">
      <c r="E186" s="50"/>
    </row>
    <row r="187" spans="5:5" x14ac:dyDescent="0.2">
      <c r="E187" s="50"/>
    </row>
    <row r="188" spans="5:5" x14ac:dyDescent="0.2">
      <c r="E188" s="50"/>
    </row>
    <row r="189" spans="5:5" x14ac:dyDescent="0.2">
      <c r="E189" s="50"/>
    </row>
    <row r="190" spans="5:5" x14ac:dyDescent="0.2">
      <c r="E190" s="50"/>
    </row>
    <row r="191" spans="5:5" x14ac:dyDescent="0.2">
      <c r="E191" s="50"/>
    </row>
    <row r="192" spans="5:5" x14ac:dyDescent="0.2">
      <c r="E192" s="50"/>
    </row>
    <row r="193" spans="5:5" x14ac:dyDescent="0.2">
      <c r="E193" s="50"/>
    </row>
    <row r="194" spans="5:5" x14ac:dyDescent="0.2">
      <c r="E194" s="50"/>
    </row>
    <row r="195" spans="5:5" x14ac:dyDescent="0.2">
      <c r="E195" s="50"/>
    </row>
    <row r="196" spans="5:5" x14ac:dyDescent="0.2">
      <c r="E196" s="50"/>
    </row>
    <row r="197" spans="5:5" x14ac:dyDescent="0.2">
      <c r="E197" s="50"/>
    </row>
    <row r="198" spans="5:5" x14ac:dyDescent="0.2">
      <c r="E198" s="50"/>
    </row>
  </sheetData>
  <printOptions gridLines="1" gridLinesSet="0"/>
  <pageMargins left="0.2" right="0.28999999999999998" top="1" bottom="1" header="0.5" footer="0.5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debt capacity</vt:lpstr>
      <vt:lpstr>'current debt capacity'!Print_Area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2018-12-04T16:54:00Z</dcterms:created>
  <dcterms:modified xsi:type="dcterms:W3CDTF">2018-12-04T16:55:21Z</dcterms:modified>
</cp:coreProperties>
</file>